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odelireba 20180110" sheetId="5" r:id="rId1"/>
    <sheet name="კომუნალურის მოდელირება" sheetId="2" r:id="rId2"/>
    <sheet name="კომისია ჩასმა" sheetId="3" r:id="rId3"/>
    <sheet name="კომისია ამოგდება" sheetId="4" r:id="rId4"/>
    <sheet name="Sheet1" sheetId="6" r:id="rId5"/>
  </sheets>
  <calcPr calcId="145621"/>
</workbook>
</file>

<file path=xl/calcChain.xml><?xml version="1.0" encoding="utf-8"?>
<calcChain xmlns="http://schemas.openxmlformats.org/spreadsheetml/2006/main">
  <c r="C7" i="6" l="1"/>
  <c r="F18" i="4"/>
  <c r="B13" i="3"/>
  <c r="C13" i="3"/>
  <c r="E13" i="3"/>
  <c r="E18" i="4" l="1"/>
  <c r="D18" i="4"/>
  <c r="E20" i="4"/>
  <c r="D20" i="4"/>
  <c r="F48" i="5" l="1"/>
  <c r="F51" i="5" s="1"/>
  <c r="K90" i="5"/>
  <c r="J90" i="5"/>
  <c r="I90" i="5"/>
  <c r="H90" i="5"/>
  <c r="G90" i="5"/>
  <c r="F90" i="5"/>
  <c r="E90" i="5"/>
  <c r="D90" i="5"/>
  <c r="C90" i="5"/>
  <c r="B90" i="5"/>
  <c r="K89" i="5"/>
  <c r="J89" i="5"/>
  <c r="I89" i="5"/>
  <c r="H89" i="5"/>
  <c r="G89" i="5"/>
  <c r="F89" i="5"/>
  <c r="E89" i="5"/>
  <c r="D89" i="5"/>
  <c r="C89" i="5"/>
  <c r="B89" i="5"/>
  <c r="K69" i="5"/>
  <c r="J69" i="5"/>
  <c r="I69" i="5"/>
  <c r="H69" i="5"/>
  <c r="G69" i="5"/>
  <c r="F69" i="5"/>
  <c r="E69" i="5"/>
  <c r="D69" i="5"/>
  <c r="C69" i="5"/>
  <c r="B69" i="5"/>
  <c r="K68" i="5"/>
  <c r="J68" i="5"/>
  <c r="I68" i="5"/>
  <c r="H68" i="5"/>
  <c r="G68" i="5"/>
  <c r="F68" i="5"/>
  <c r="E68" i="5"/>
  <c r="D68" i="5"/>
  <c r="C68" i="5"/>
  <c r="B68" i="5"/>
  <c r="K48" i="5"/>
  <c r="J48" i="5"/>
  <c r="I48" i="5"/>
  <c r="H48" i="5"/>
  <c r="G48" i="5"/>
  <c r="E48" i="5"/>
  <c r="D48" i="5"/>
  <c r="C48" i="5"/>
  <c r="B48" i="5"/>
  <c r="K47" i="5"/>
  <c r="J47" i="5"/>
  <c r="I47" i="5"/>
  <c r="H47" i="5"/>
  <c r="G47" i="5"/>
  <c r="F47" i="5"/>
  <c r="E47" i="5"/>
  <c r="D47" i="5"/>
  <c r="C47" i="5"/>
  <c r="B47" i="5"/>
  <c r="K28" i="5"/>
  <c r="J28" i="5"/>
  <c r="I28" i="5"/>
  <c r="I31" i="5" s="1"/>
  <c r="H28" i="5"/>
  <c r="G28" i="5"/>
  <c r="F28" i="5"/>
  <c r="E28" i="5"/>
  <c r="D28" i="5"/>
  <c r="C28" i="5"/>
  <c r="B28" i="5"/>
  <c r="K27" i="5"/>
  <c r="J27" i="5"/>
  <c r="I27" i="5"/>
  <c r="H27" i="5"/>
  <c r="G27" i="5"/>
  <c r="F27" i="5"/>
  <c r="E27" i="5"/>
  <c r="D27" i="5"/>
  <c r="C27" i="5"/>
  <c r="B27" i="5"/>
  <c r="K13" i="5"/>
  <c r="J13" i="5"/>
  <c r="I13" i="5"/>
  <c r="H13" i="5"/>
  <c r="G13" i="5"/>
  <c r="F13" i="5"/>
  <c r="F72" i="5" s="1"/>
  <c r="E13" i="5"/>
  <c r="E51" i="5" s="1"/>
  <c r="D13" i="5"/>
  <c r="C13" i="5"/>
  <c r="B13" i="5"/>
  <c r="K12" i="5"/>
  <c r="J12" i="5"/>
  <c r="I12" i="5"/>
  <c r="H12" i="5"/>
  <c r="G12" i="5"/>
  <c r="F12" i="5"/>
  <c r="E12" i="5"/>
  <c r="D12" i="5"/>
  <c r="C12" i="5"/>
  <c r="B12" i="5"/>
  <c r="B31" i="5" l="1"/>
  <c r="J31" i="5"/>
  <c r="F93" i="5"/>
  <c r="E93" i="5"/>
  <c r="E72" i="5"/>
  <c r="H93" i="5"/>
  <c r="F31" i="5"/>
  <c r="E31" i="5"/>
  <c r="C51" i="5"/>
  <c r="K51" i="5"/>
  <c r="G93" i="5"/>
  <c r="D93" i="5"/>
  <c r="H31" i="5"/>
  <c r="B51" i="5"/>
  <c r="J51" i="5"/>
  <c r="C31" i="5"/>
  <c r="K31" i="5"/>
  <c r="G72" i="5"/>
  <c r="I93" i="5"/>
  <c r="H72" i="5"/>
  <c r="B93" i="5"/>
  <c r="J93" i="5"/>
  <c r="G51" i="5"/>
  <c r="I72" i="5"/>
  <c r="C93" i="5"/>
  <c r="K93" i="5"/>
  <c r="H51" i="5"/>
  <c r="B72" i="5"/>
  <c r="J72" i="5"/>
  <c r="G31" i="5"/>
  <c r="I51" i="5"/>
  <c r="C72" i="5"/>
  <c r="K72" i="5"/>
  <c r="D31" i="5"/>
  <c r="D51" i="5"/>
  <c r="D72" i="5"/>
  <c r="E19" i="4" l="1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D12" i="3" l="1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E5" i="3" s="1"/>
  <c r="K47" i="2" l="1"/>
  <c r="B40" i="2"/>
  <c r="I40" i="2" s="1"/>
  <c r="K36" i="2"/>
  <c r="B29" i="2"/>
  <c r="I29" i="2" s="1"/>
  <c r="K23" i="2"/>
  <c r="H23" i="2"/>
  <c r="G23" i="2"/>
  <c r="F23" i="2"/>
  <c r="E23" i="2"/>
  <c r="D23" i="2"/>
  <c r="C23" i="2"/>
  <c r="B23" i="2"/>
  <c r="I22" i="2"/>
  <c r="H46" i="2" s="1"/>
  <c r="H47" i="2" s="1"/>
  <c r="I21" i="2"/>
  <c r="G45" i="2" s="1"/>
  <c r="J20" i="2"/>
  <c r="I20" i="2"/>
  <c r="D44" i="2" s="1"/>
  <c r="J19" i="2"/>
  <c r="I19" i="2"/>
  <c r="E43" i="2" s="1"/>
  <c r="I18" i="2"/>
  <c r="D42" i="2" s="1"/>
  <c r="J17" i="2"/>
  <c r="I17" i="2"/>
  <c r="C41" i="2" s="1"/>
  <c r="J16" i="2"/>
  <c r="I16" i="2"/>
  <c r="K11" i="2"/>
  <c r="H11" i="2"/>
  <c r="G11" i="2"/>
  <c r="F11" i="2"/>
  <c r="E11" i="2"/>
  <c r="D11" i="2"/>
  <c r="C11" i="2"/>
  <c r="B11" i="2"/>
  <c r="I11" i="2" s="1"/>
  <c r="J10" i="2"/>
  <c r="I10" i="2"/>
  <c r="H35" i="2" s="1"/>
  <c r="H36" i="2" s="1"/>
  <c r="J9" i="2"/>
  <c r="I9" i="2"/>
  <c r="G34" i="2" s="1"/>
  <c r="I8" i="2"/>
  <c r="F33" i="2" s="1"/>
  <c r="I7" i="2"/>
  <c r="E32" i="2" s="1"/>
  <c r="I6" i="2"/>
  <c r="D31" i="2" s="1"/>
  <c r="J5" i="2"/>
  <c r="I5" i="2"/>
  <c r="C30" i="2" s="1"/>
  <c r="J4" i="2"/>
  <c r="I4" i="2"/>
  <c r="I23" i="2" l="1"/>
  <c r="C42" i="2"/>
  <c r="I42" i="2" s="1"/>
  <c r="C32" i="2"/>
  <c r="I32" i="2" s="1"/>
  <c r="J21" i="2"/>
  <c r="D32" i="2"/>
  <c r="E45" i="2"/>
  <c r="J35" i="2" s="1"/>
  <c r="E34" i="2"/>
  <c r="J34" i="2" s="1"/>
  <c r="F45" i="2"/>
  <c r="F34" i="2"/>
  <c r="F36" i="2" s="1"/>
  <c r="G36" i="2"/>
  <c r="E44" i="2"/>
  <c r="E47" i="2" s="1"/>
  <c r="D33" i="2"/>
  <c r="C43" i="2"/>
  <c r="F44" i="2"/>
  <c r="F47" i="2" s="1"/>
  <c r="G46" i="2"/>
  <c r="I46" i="2" s="1"/>
  <c r="C31" i="2"/>
  <c r="I31" i="2" s="1"/>
  <c r="E33" i="2"/>
  <c r="G35" i="2"/>
  <c r="I35" i="2" s="1"/>
  <c r="B41" i="2"/>
  <c r="D43" i="2"/>
  <c r="D47" i="2" s="1"/>
  <c r="B30" i="2"/>
  <c r="C44" i="2"/>
  <c r="I34" i="2" l="1"/>
  <c r="E36" i="2"/>
  <c r="I45" i="2"/>
  <c r="I30" i="2"/>
  <c r="B36" i="2"/>
  <c r="J29" i="2"/>
  <c r="I43" i="2"/>
  <c r="G47" i="2"/>
  <c r="J44" i="2"/>
  <c r="J41" i="2"/>
  <c r="I44" i="2"/>
  <c r="J30" i="2"/>
  <c r="I33" i="2"/>
  <c r="D36" i="2"/>
  <c r="J43" i="2"/>
  <c r="B47" i="2"/>
  <c r="I47" i="2" s="1"/>
  <c r="J40" i="2"/>
  <c r="I41" i="2"/>
  <c r="C36" i="2"/>
  <c r="C47" i="2"/>
  <c r="J45" i="2" l="1"/>
  <c r="I36" i="2"/>
</calcChain>
</file>

<file path=xl/sharedStrings.xml><?xml version="1.0" encoding="utf-8"?>
<sst xmlns="http://schemas.openxmlformats.org/spreadsheetml/2006/main" count="268" uniqueCount="102">
  <si>
    <t>ქვემოთ მოცემული 2 ცხრილი დათვლილია თუ სააგენტო ხელახლა გადაუთვლის ქულას ყველა რეგისტრირებულ ოჯახს</t>
  </si>
  <si>
    <t>ოჯახების რაოდენობა - მოდელირებული ქულა - კომუნალურის კოეფიციენტი შემცირებულია 5% ით</t>
  </si>
  <si>
    <t>ქვემოთ მოცემული გამოთვლები სწორი იქნება იმ შემთხვევაში თუ კომუნალური გადასახადი არ გაიზრდება და შემცირდება კომუნალურის კოეფიციენტი</t>
  </si>
  <si>
    <t>რეალური ქულა</t>
  </si>
  <si>
    <t>&lt;=30 000</t>
  </si>
  <si>
    <t>30 000 - 57 000</t>
  </si>
  <si>
    <t>57 000 - 60 000</t>
  </si>
  <si>
    <t>60 000 - 65 000</t>
  </si>
  <si>
    <t>65 000 - 70 000</t>
  </si>
  <si>
    <t>70 000 - 100 000</t>
  </si>
  <si>
    <t>&gt;100 000</t>
  </si>
  <si>
    <t>სულ</t>
  </si>
  <si>
    <t>კომუნალურის კოეფიციენტის 5% შემცირების შედეგად:</t>
  </si>
  <si>
    <t>23 000 ოჯახი (73 000 პირი) მიიღებს უფრო მეტ თანხას ვიდრე იღებდა</t>
  </si>
  <si>
    <t>ამ ოჯახებისათვის (პირების) დამატებით საჭირო იქნება 830 000 ლარი</t>
  </si>
  <si>
    <t>8 500 ოჯახი (24 000 პირი) მიიღებს დახმარებას რომელიც ვერ იღებდა</t>
  </si>
  <si>
    <t>ამ ოჯახებისათვის (პირების) დამატებით საჭირო იქნება 750 000 ლარი</t>
  </si>
  <si>
    <t>სულ დაახლოებით 1.6 მილიონი</t>
  </si>
  <si>
    <t>მოსახლეობის რაოდენობა - მოდელირებული ქულა - კომუნალურის კოეფიციენტი შემცირებულია 5% ით</t>
  </si>
  <si>
    <t>კომუნალურ (დენის გაზრილი ტარიფის) სუბსიდიას მიიღებს 9 500 ოჯახით მეტი</t>
  </si>
  <si>
    <t>საყოველთაო ჯანდაცვაში მიზნობრივი პაკეტით ჩართვის უფლებას მოიპოვებს 26 000 პირით მეტი</t>
  </si>
  <si>
    <t>ქვემოთ მოცემული 2 ცხრილი დათვლილია თუ ოჯახების თავისი ინიციატივით მოგვმართავენ ხელახალი გადამოწმების მიხნით (განაცხადი)</t>
  </si>
  <si>
    <r>
      <rPr>
        <b/>
        <sz val="11"/>
        <color theme="1"/>
        <rFont val="Calibri"/>
        <family val="2"/>
        <scheme val="minor"/>
      </rPr>
      <t>P.S.</t>
    </r>
    <r>
      <rPr>
        <sz val="11"/>
        <color theme="1"/>
        <rFont val="Calibri"/>
        <family val="2"/>
        <scheme val="minor"/>
      </rPr>
      <t xml:space="preserve"> იმის გათვალისწინებით რომ კომუნალური გადასახადი რეალურად გაიზარდა, ერთი წლის გასვლის შემდეგ ზემოთ მოცემულის 350 000 ლარიანი ზრდა აღარ იქნება</t>
    </r>
  </si>
  <si>
    <t>სოციალურად დაუცველი ოჯახების მონაცემთა ბაზაში რეგისტრირებული ოჯახები, რომელთა სარეიტინგო ქულა აღემატება 65 000-ს და არ აღემატება 100 000-ს</t>
  </si>
  <si>
    <t xml:space="preserve">კატეგორია </t>
  </si>
  <si>
    <t>ოჯახი</t>
  </si>
  <si>
    <t>პირი</t>
  </si>
  <si>
    <t>თანხა 25 ლარი ერთ წევრზე</t>
  </si>
  <si>
    <t>თვეში საჭირო</t>
  </si>
  <si>
    <t>წელიწადში საჭირო</t>
  </si>
  <si>
    <t xml:space="preserve">მარტოხელა პენსიონერი (მარტო მცხოვრები) </t>
  </si>
  <si>
    <t xml:space="preserve">75+მარტოხელა პენსიონერი (მარტო მცხოვრები ) </t>
  </si>
  <si>
    <t xml:space="preserve">მარტოხელა დედა მხოლოდ არასწრულწლოვანი ბავშვებით რომელთაგან ერთ-ერთ შშმ ბავშვია </t>
  </si>
  <si>
    <t>მარტოხელა, მკვეთრად გამოხატული შშმპ (ერთწევრიანი)</t>
  </si>
  <si>
    <t xml:space="preserve">მხოლოდ მნიშვნელოვნად და მკვეთრად გამოხატული შშმ პირებისგან შემდგარი ოჯახი </t>
  </si>
  <si>
    <t>მარტოხელა მკვეთრად გამოხატული შშმ დედა მხოლოდ არასრულწლოვანი ბავშვებით</t>
  </si>
  <si>
    <t>არასრულწლოვანების, მკვეთრად გამოხატული შშმ პირების ან/და სარეცელს მიჯაჭვული პირებისგან შემდგარი ოჯახი, სადაც შესაძლებელია იყოს ერთი შრომისუნარიანი პირი</t>
  </si>
  <si>
    <t>არასრულწლოვანების, მკვეთრად გამოხატული შშმ პირების ან/და სარეცელს მიჯაჭვული ან/და დაუხმარებლად გადაადგილება არ შეუძლია, ან/და "სიცოცხლისათვის საშიში დაავადების სამკურნალოდ საჭიროებს მედიკამენტურს მკურნალობას"  პირებისგან შემდგარი ოჯახი, სადაც შესაძლებელია იყოს ერთი შრომისუნარიანი პირი (1,2,5)</t>
  </si>
  <si>
    <t>"სოციალურად დაუცველი ოჯახების მონაცემთა ერთიან ბაზაში" რეგისტრირებული ზოგიერთი "კატეგორიის" ოჯახები</t>
  </si>
  <si>
    <t>ოჯახების კატეგორია</t>
  </si>
  <si>
    <t>ოჯახების რაოდენობა სარეიტინგო ქულის ჯგუფში</t>
  </si>
  <si>
    <t>სარეიტინგო ქულა &lt;=30 000</t>
  </si>
  <si>
    <t>სარეიტინგო ქულა 30 000 - 65 000</t>
  </si>
  <si>
    <t>სარეიტინგო ქულა 65 000 - 100 000</t>
  </si>
  <si>
    <t>სულ (100 000 ქულამდე ოჯხები)</t>
  </si>
  <si>
    <t>შემოსავალი ოჯახზე მეტია 1 000 ლარზე</t>
  </si>
  <si>
    <t>მათ შორის შემოსავალი ოჯახზე მეტია 2 000 ლარზე</t>
  </si>
  <si>
    <t>შემოსავალი წევრზე მეტია 300 ლარზე</t>
  </si>
  <si>
    <t>მათ შორის შემოსავალი წევრზე მეტია 500 ლარზე</t>
  </si>
  <si>
    <t>კომუნალური ხარჯი მეტია 1 000 ლარზე</t>
  </si>
  <si>
    <t>მათ შორის კომუნალური ხარჯი მეტია 2 000 ლარზე</t>
  </si>
  <si>
    <t>ავტომობილების რაოდენობა მეტია 1-ზე</t>
  </si>
  <si>
    <t>მათ შორის ავტომობილების რაოდენობა მეტია 2-ზე</t>
  </si>
  <si>
    <t>მიწის ფართობი მეტია 5 ჰექტარზე</t>
  </si>
  <si>
    <t>მათ შორის მიწის ფართობი მეტია 400 ჰექტარზე</t>
  </si>
  <si>
    <t>ძროხების რაოდენობა მეტია 4-ზე</t>
  </si>
  <si>
    <t>ტრაქტორების რაოდენობა მეტია 1-ზე</t>
  </si>
  <si>
    <t>სულ ოჯახების რაოდენობა</t>
  </si>
  <si>
    <t>მათ შორის ოჯახების რაოდენობა</t>
  </si>
  <si>
    <t>ამ ოჯახებისათვის (პირების) დამატებით საჭირო იქნება ყოვეთვიურად 12 500 ლარით მეტი</t>
  </si>
  <si>
    <t>წლიურად 1 მილიონი ლარით მეტი</t>
  </si>
  <si>
    <t>300 ოჯახი (1 100 პირი) მიიღებს უფრო მეტ თანხას ვიდრე იღებდა</t>
  </si>
  <si>
    <t>165 ოჯახი (550 პირი) მიიღებს დახმარებას რომელიც ვერ იღებდა</t>
  </si>
  <si>
    <t>ამ ოჯახებისათვის (პირების) დამატებით საჭირო იქნება ყოვეთვიურად 16 500 ლარით მეტი</t>
  </si>
  <si>
    <t>წლიურად 1.3 მილიონი ლარით მეტი</t>
  </si>
  <si>
    <t>სულ წლიურად დაახლოებით 2.3 მილიონი ლარით მეტი</t>
  </si>
  <si>
    <t>კომუნალურ (დენის გაზრილი ტარიფის) სუბსიდიას მიიღებს 2 500 ოჯახით მეტი (წლის განმალობაში)</t>
  </si>
  <si>
    <t>საყოველთაო ჯანდაცვაში მიზნობრივი პაკეტით ჩართვის უფლებას მოიპოვებს 7 500 პირით მეტი  (წლის განმალობაში)</t>
  </si>
  <si>
    <t>დღეს მოქმედი პარამეტრებით</t>
  </si>
  <si>
    <t>სარეიტინგო ქულის ჯგუფები</t>
  </si>
  <si>
    <t>პირთა რაოდენობა</t>
  </si>
  <si>
    <t>მარტოხელა პენსიონერთა რაოდენობა</t>
  </si>
  <si>
    <t>პენსიონერთა/სოც. პაკეტის მიმღებთა რაოდენობა</t>
  </si>
  <si>
    <t>18 წლამდე პირთა რაოდენობა</t>
  </si>
  <si>
    <t>16 წლამდე პირთა რაოდენობა</t>
  </si>
  <si>
    <t>ოჯახების რაოდენობა</t>
  </si>
  <si>
    <t>მარტოხელა პენსიონერი ოჯახების რაოდენობა</t>
  </si>
  <si>
    <t>პენსიონერი/სოც. პაკეტის მიმღებ ოჯახთა რაოდენობა</t>
  </si>
  <si>
    <t>18 წლამდე ოჯახთა რაოდენობა</t>
  </si>
  <si>
    <t>16 წლამდე ოჯახთა რაოდენობა</t>
  </si>
  <si>
    <t>100 000 - 200 000</t>
  </si>
  <si>
    <t>&gt;200 000</t>
  </si>
  <si>
    <t>მათ შორის საარსებო შემწეობის მიმღებები (&lt;=65000, ბავშვები &lt;=100000)</t>
  </si>
  <si>
    <t>დღეს მოქმედ პარამეტრებს + რეალური საარსებო მინიმუმი + რეალური პენსია</t>
  </si>
  <si>
    <t>მოდელირების შედეგად ბენეფიციარი დაემატა/გამოაკლდა</t>
  </si>
  <si>
    <r>
      <t xml:space="preserve">დღეს მოქმედ პარამეტრებს + რეალური საარსებო მინიმუმი + რეალური პენსია - </t>
    </r>
    <r>
      <rPr>
        <b/>
        <sz val="11"/>
        <color rgb="FFFF0000"/>
        <rFont val="Calibri"/>
        <family val="2"/>
        <scheme val="minor"/>
      </rPr>
      <t>5% კომუნალური</t>
    </r>
  </si>
  <si>
    <t>დღეს მოქმედ პარამეტრებს + რეალური საარსებო მინიმუმი + მარტოხელების კოეფიციენტი 1.6  + რეალური პენსია</t>
  </si>
  <si>
    <r>
      <t xml:space="preserve">დღეს მოქმედ პარამეტრებს + რეალური საარსებო მინიმუმი + მარტოხელების კოეფიციენტი 1.6  + რეალური პენსია - </t>
    </r>
    <r>
      <rPr>
        <b/>
        <sz val="11"/>
        <color rgb="FFFF0000"/>
        <rFont val="Calibri"/>
        <family val="2"/>
        <scheme val="minor"/>
      </rPr>
      <t>5% კომუნალური</t>
    </r>
  </si>
  <si>
    <t>ცვლილების შემდეგ დაემატება</t>
  </si>
  <si>
    <t>ცვლილების შემდეგ გამოაკლდება</t>
  </si>
  <si>
    <t>თვეში დაიზოგება (ლარი)</t>
  </si>
  <si>
    <t>დამატებით წლის განმალობაში საჭირო იქნება 5.3 მილიონი ლარი</t>
  </si>
  <si>
    <t>თვის განმალობაში დაემატება ახალი</t>
  </si>
  <si>
    <t>დამატებით წლის განმალობაში საჭირო იქნება 7.8 მილიონი ლარი</t>
  </si>
  <si>
    <t>დამატებით წლის განმალობაში საჭირო იქნება 4.5 მილიონი ლარი</t>
  </si>
  <si>
    <t>დამატებით წლის განმალობაში საჭირო იქნება 7 მილიონი ლარი</t>
  </si>
  <si>
    <t>მოდელირება</t>
  </si>
  <si>
    <t>დენის  სუბსიდია</t>
  </si>
  <si>
    <t>კომისია ჩარიცხვა</t>
  </si>
  <si>
    <t>კომისია ამორიცხვა</t>
  </si>
  <si>
    <t xml:space="preserve">სულ საჭირო თანხა წელიწადში </t>
  </si>
  <si>
    <t xml:space="preserve">სულ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</si>
</sst>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Sylfae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1"/>
      <name val="Sylfaen"/>
      <family val="1"/>
      <charset val="204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b/>
      <sz val="11"/>
      <color rgb="FFFF0000"/>
      <name val="Calibri"/>
      <family val="2"/>
      <scheme val="minor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wrapText="1"/>
    </xf>
    <xf numFmtId="3" fontId="2" fillId="0" borderId="1" xfId="1" applyNumberFormat="1" applyFont="1" applyFill="1" applyBorder="1" applyAlignment="1">
      <alignment horizontal="right" wrapText="1"/>
    </xf>
    <xf numFmtId="3" fontId="3" fillId="0" borderId="1" xfId="1" applyNumberFormat="1" applyFont="1" applyFill="1" applyBorder="1" applyAlignment="1">
      <alignment horizontal="right" wrapText="1"/>
    </xf>
    <xf numFmtId="3" fontId="0" fillId="0" borderId="0" xfId="0" applyNumberFormat="1"/>
    <xf numFmtId="0" fontId="2" fillId="0" borderId="2" xfId="2" applyFont="1" applyFill="1" applyBorder="1" applyAlignment="1">
      <alignment horizontal="right" wrapText="1"/>
    </xf>
    <xf numFmtId="3" fontId="2" fillId="3" borderId="1" xfId="1" applyNumberFormat="1" applyFont="1" applyFill="1" applyBorder="1" applyAlignment="1">
      <alignment horizontal="right" wrapText="1"/>
    </xf>
    <xf numFmtId="3" fontId="0" fillId="0" borderId="0" xfId="0" applyNumberFormat="1" applyFill="1"/>
    <xf numFmtId="0" fontId="0" fillId="0" borderId="0" xfId="0" applyFill="1"/>
    <xf numFmtId="3" fontId="2" fillId="0" borderId="1" xfId="1" applyNumberFormat="1" applyBorder="1"/>
    <xf numFmtId="3" fontId="2" fillId="3" borderId="1" xfId="1" applyNumberFormat="1" applyFill="1" applyBorder="1"/>
    <xf numFmtId="0" fontId="3" fillId="0" borderId="1" xfId="1" applyFont="1" applyFill="1" applyBorder="1" applyAlignment="1">
      <alignment horizontal="left" wrapText="1"/>
    </xf>
    <xf numFmtId="3" fontId="1" fillId="0" borderId="1" xfId="0" applyNumberFormat="1" applyFont="1" applyBorder="1"/>
    <xf numFmtId="0" fontId="1" fillId="0" borderId="0" xfId="0" applyFont="1"/>
    <xf numFmtId="0" fontId="3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right" wrapText="1"/>
    </xf>
    <xf numFmtId="0" fontId="4" fillId="0" borderId="0" xfId="0" applyFont="1"/>
    <xf numFmtId="0" fontId="2" fillId="0" borderId="0" xfId="1"/>
    <xf numFmtId="0" fontId="3" fillId="0" borderId="0" xfId="1" applyFont="1"/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3" fontId="0" fillId="0" borderId="1" xfId="0" applyNumberForma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0" fontId="7" fillId="0" borderId="1" xfId="0" applyFont="1" applyFill="1" applyBorder="1" applyAlignment="1">
      <alignment wrapText="1"/>
    </xf>
    <xf numFmtId="0" fontId="5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wrapText="1"/>
    </xf>
    <xf numFmtId="0" fontId="3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/>
    </xf>
    <xf numFmtId="3" fontId="2" fillId="0" borderId="1" xfId="3" applyNumberFormat="1" applyFont="1" applyFill="1" applyBorder="1" applyAlignment="1">
      <alignment horizontal="right" wrapText="1"/>
    </xf>
    <xf numFmtId="0" fontId="2" fillId="0" borderId="1" xfId="3" applyFont="1" applyFill="1" applyBorder="1" applyAlignment="1">
      <alignment horizontal="right"/>
    </xf>
    <xf numFmtId="0" fontId="3" fillId="0" borderId="1" xfId="3" applyFont="1" applyFill="1" applyBorder="1" applyAlignment="1">
      <alignment horizontal="left"/>
    </xf>
    <xf numFmtId="3" fontId="3" fillId="0" borderId="1" xfId="3" applyNumberFormat="1" applyFont="1" applyFill="1" applyBorder="1" applyAlignment="1">
      <alignment horizontal="right" wrapText="1"/>
    </xf>
    <xf numFmtId="0" fontId="3" fillId="0" borderId="1" xfId="3" applyFont="1" applyFill="1" applyBorder="1" applyAlignment="1">
      <alignment horizontal="right"/>
    </xf>
    <xf numFmtId="0" fontId="2" fillId="2" borderId="1" xfId="4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4" applyFont="1" applyFill="1" applyBorder="1" applyAlignment="1">
      <alignment horizontal="left" wrapText="1"/>
    </xf>
    <xf numFmtId="3" fontId="2" fillId="0" borderId="1" xfId="4" applyNumberFormat="1" applyFont="1" applyFill="1" applyBorder="1" applyAlignment="1">
      <alignment horizontal="right" wrapText="1"/>
    </xf>
    <xf numFmtId="0" fontId="3" fillId="0" borderId="1" xfId="4" applyFont="1" applyFill="1" applyBorder="1" applyAlignment="1">
      <alignment horizontal="left" wrapText="1"/>
    </xf>
    <xf numFmtId="0" fontId="9" fillId="0" borderId="1" xfId="4" applyFont="1" applyFill="1" applyBorder="1" applyAlignment="1">
      <alignment horizontal="left" wrapText="1"/>
    </xf>
    <xf numFmtId="0" fontId="3" fillId="0" borderId="0" xfId="4" applyFont="1" applyFill="1" applyBorder="1" applyAlignment="1">
      <alignment horizontal="left" wrapText="1"/>
    </xf>
    <xf numFmtId="3" fontId="1" fillId="0" borderId="0" xfId="0" applyNumberFormat="1" applyFont="1" applyBorder="1"/>
    <xf numFmtId="0" fontId="1" fillId="0" borderId="0" xfId="0" applyFont="1" applyFill="1"/>
    <xf numFmtId="0" fontId="9" fillId="0" borderId="0" xfId="4" applyFont="1" applyFill="1" applyBorder="1" applyAlignment="1">
      <alignment horizontal="left" wrapText="1"/>
    </xf>
    <xf numFmtId="0" fontId="8" fillId="0" borderId="0" xfId="4" applyFont="1" applyFill="1" applyBorder="1" applyAlignment="1">
      <alignment horizontal="left"/>
    </xf>
    <xf numFmtId="0" fontId="1" fillId="5" borderId="0" xfId="0" applyFont="1" applyFill="1"/>
    <xf numFmtId="0" fontId="0" fillId="5" borderId="0" xfId="0" applyFill="1"/>
    <xf numFmtId="0" fontId="11" fillId="0" borderId="1" xfId="4" applyFont="1" applyFill="1" applyBorder="1" applyAlignment="1">
      <alignment horizontal="left" wrapText="1"/>
    </xf>
    <xf numFmtId="3" fontId="10" fillId="0" borderId="1" xfId="0" applyNumberFormat="1" applyFont="1" applyBorder="1"/>
    <xf numFmtId="0" fontId="8" fillId="4" borderId="0" xfId="4" applyFont="1" applyFill="1" applyBorder="1" applyAlignment="1">
      <alignment horizontal="left"/>
    </xf>
    <xf numFmtId="0" fontId="0" fillId="4" borderId="0" xfId="0" applyFill="1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0" xfId="0" applyNumberFormat="1" applyFont="1"/>
  </cellXfs>
  <cellStyles count="5">
    <cellStyle name="Normal" xfId="0" builtinId="0"/>
    <cellStyle name="Normal_Sheet1" xfId="1"/>
    <cellStyle name="Normal_Sheet2" xfId="3"/>
    <cellStyle name="Normal_მსოფლიო ბანკს" xfId="4"/>
    <cellStyle name="Normal_სტატისტიკა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6"/>
  <sheetViews>
    <sheetView tabSelected="1" topLeftCell="A19" zoomScale="80" zoomScaleNormal="80" workbookViewId="0">
      <selection activeCell="F56" sqref="F56"/>
    </sheetView>
  </sheetViews>
  <sheetFormatPr defaultRowHeight="15" x14ac:dyDescent="0.25"/>
  <cols>
    <col min="1" max="1" width="18.7109375" customWidth="1"/>
    <col min="2" max="11" width="19.42578125" customWidth="1"/>
  </cols>
  <sheetData>
    <row r="2" spans="1:15" s="19" customFormat="1" x14ac:dyDescent="0.25">
      <c r="D2" s="48" t="s">
        <v>68</v>
      </c>
    </row>
    <row r="3" spans="1:15" s="41" customFormat="1" ht="51" x14ac:dyDescent="0.25">
      <c r="A3" s="40" t="s">
        <v>69</v>
      </c>
      <c r="B3" s="40" t="s">
        <v>70</v>
      </c>
      <c r="C3" s="40" t="s">
        <v>71</v>
      </c>
      <c r="D3" s="40" t="s">
        <v>72</v>
      </c>
      <c r="E3" s="40" t="s">
        <v>73</v>
      </c>
      <c r="F3" s="40" t="s">
        <v>74</v>
      </c>
      <c r="G3" s="40" t="s">
        <v>75</v>
      </c>
      <c r="H3" s="40" t="s">
        <v>76</v>
      </c>
      <c r="I3" s="40" t="s">
        <v>77</v>
      </c>
      <c r="J3" s="40" t="s">
        <v>78</v>
      </c>
      <c r="K3" s="40" t="s">
        <v>79</v>
      </c>
    </row>
    <row r="4" spans="1:15" x14ac:dyDescent="0.25">
      <c r="A4" s="42" t="s">
        <v>4</v>
      </c>
      <c r="B4" s="43">
        <v>147033</v>
      </c>
      <c r="C4" s="43">
        <v>12323</v>
      </c>
      <c r="D4" s="43">
        <v>24942</v>
      </c>
      <c r="E4" s="43">
        <v>58899</v>
      </c>
      <c r="F4" s="43">
        <v>54265</v>
      </c>
      <c r="G4" s="43">
        <v>40132</v>
      </c>
      <c r="H4" s="43">
        <v>8749</v>
      </c>
      <c r="I4" s="43">
        <v>19129</v>
      </c>
      <c r="J4" s="43">
        <v>24915</v>
      </c>
      <c r="K4" s="43">
        <v>23742</v>
      </c>
    </row>
    <row r="5" spans="1:15" x14ac:dyDescent="0.25">
      <c r="A5" s="42" t="s">
        <v>5</v>
      </c>
      <c r="B5" s="43">
        <v>194191</v>
      </c>
      <c r="C5" s="43">
        <v>30154</v>
      </c>
      <c r="D5" s="43">
        <v>52270</v>
      </c>
      <c r="E5" s="43">
        <v>59024</v>
      </c>
      <c r="F5" s="43">
        <v>53580</v>
      </c>
      <c r="G5" s="43">
        <v>61107</v>
      </c>
      <c r="H5" s="43">
        <v>20269</v>
      </c>
      <c r="I5" s="43">
        <v>37700</v>
      </c>
      <c r="J5" s="43">
        <v>29423</v>
      </c>
      <c r="K5" s="43">
        <v>27438</v>
      </c>
    </row>
    <row r="6" spans="1:15" x14ac:dyDescent="0.25">
      <c r="A6" s="42" t="s">
        <v>6</v>
      </c>
      <c r="B6" s="43">
        <v>23337</v>
      </c>
      <c r="C6" s="43">
        <v>4437</v>
      </c>
      <c r="D6" s="43">
        <v>7193</v>
      </c>
      <c r="E6" s="43">
        <v>6238</v>
      </c>
      <c r="F6" s="43">
        <v>5672</v>
      </c>
      <c r="G6" s="43">
        <v>8127</v>
      </c>
      <c r="H6" s="43">
        <v>3103</v>
      </c>
      <c r="I6" s="43">
        <v>5305</v>
      </c>
      <c r="J6" s="43">
        <v>3280</v>
      </c>
      <c r="K6" s="43">
        <v>3045</v>
      </c>
    </row>
    <row r="7" spans="1:15" x14ac:dyDescent="0.25">
      <c r="A7" s="42" t="s">
        <v>7</v>
      </c>
      <c r="B7" s="43">
        <v>40113</v>
      </c>
      <c r="C7" s="43">
        <v>7802</v>
      </c>
      <c r="D7" s="43">
        <v>12764</v>
      </c>
      <c r="E7" s="43">
        <v>10704</v>
      </c>
      <c r="F7" s="43">
        <v>9717</v>
      </c>
      <c r="G7" s="43">
        <v>14009</v>
      </c>
      <c r="H7" s="43">
        <v>5443</v>
      </c>
      <c r="I7" s="43">
        <v>9438</v>
      </c>
      <c r="J7" s="43">
        <v>5577</v>
      </c>
      <c r="K7" s="43">
        <v>5203</v>
      </c>
    </row>
    <row r="8" spans="1:15" x14ac:dyDescent="0.25">
      <c r="A8" s="42" t="s">
        <v>8</v>
      </c>
      <c r="B8" s="43">
        <v>27379</v>
      </c>
      <c r="C8" s="43">
        <v>6158</v>
      </c>
      <c r="D8" s="43">
        <v>9320</v>
      </c>
      <c r="E8" s="43">
        <v>6916</v>
      </c>
      <c r="F8" s="43">
        <v>6260</v>
      </c>
      <c r="G8" s="43">
        <v>10148</v>
      </c>
      <c r="H8" s="43">
        <v>4425</v>
      </c>
      <c r="I8" s="43">
        <v>6975</v>
      </c>
      <c r="J8" s="43">
        <v>3604</v>
      </c>
      <c r="K8" s="43">
        <v>3316</v>
      </c>
      <c r="M8" s="10"/>
      <c r="N8" s="10"/>
      <c r="O8" s="10"/>
    </row>
    <row r="9" spans="1:15" x14ac:dyDescent="0.25">
      <c r="A9" s="42" t="s">
        <v>9</v>
      </c>
      <c r="B9" s="43">
        <v>175849</v>
      </c>
      <c r="C9" s="43">
        <v>40449</v>
      </c>
      <c r="D9" s="43">
        <v>64433</v>
      </c>
      <c r="E9" s="43">
        <v>39264</v>
      </c>
      <c r="F9" s="43">
        <v>35149</v>
      </c>
      <c r="G9" s="43">
        <v>66925</v>
      </c>
      <c r="H9" s="43">
        <v>29446</v>
      </c>
      <c r="I9" s="43">
        <v>48370</v>
      </c>
      <c r="J9" s="43">
        <v>21434</v>
      </c>
      <c r="K9" s="43">
        <v>19469</v>
      </c>
      <c r="M9" s="10"/>
      <c r="N9" s="10"/>
      <c r="O9" s="10"/>
    </row>
    <row r="10" spans="1:15" x14ac:dyDescent="0.25">
      <c r="A10" s="42" t="s">
        <v>80</v>
      </c>
      <c r="B10" s="43">
        <v>345016</v>
      </c>
      <c r="C10" s="43">
        <v>28934</v>
      </c>
      <c r="D10" s="43">
        <v>98526</v>
      </c>
      <c r="E10" s="43">
        <v>67561</v>
      </c>
      <c r="F10" s="43">
        <v>60654</v>
      </c>
      <c r="G10" s="43">
        <v>114510</v>
      </c>
      <c r="H10" s="43">
        <v>22304</v>
      </c>
      <c r="I10" s="43">
        <v>74764</v>
      </c>
      <c r="J10" s="43">
        <v>39502</v>
      </c>
      <c r="K10" s="43">
        <v>36077</v>
      </c>
      <c r="M10" s="10"/>
      <c r="N10" s="10"/>
    </row>
    <row r="11" spans="1:15" x14ac:dyDescent="0.25">
      <c r="A11" s="42" t="s">
        <v>81</v>
      </c>
      <c r="B11" s="43">
        <v>35444</v>
      </c>
      <c r="C11" s="43">
        <v>247</v>
      </c>
      <c r="D11" s="43">
        <v>8524</v>
      </c>
      <c r="E11" s="43">
        <v>4541</v>
      </c>
      <c r="F11" s="43">
        <v>4044</v>
      </c>
      <c r="G11" s="43">
        <v>12960</v>
      </c>
      <c r="H11" s="43">
        <v>183</v>
      </c>
      <c r="I11" s="43">
        <v>6592</v>
      </c>
      <c r="J11" s="43">
        <v>2784</v>
      </c>
      <c r="K11" s="43">
        <v>2510</v>
      </c>
    </row>
    <row r="12" spans="1:15" x14ac:dyDescent="0.25">
      <c r="A12" s="44" t="s">
        <v>11</v>
      </c>
      <c r="B12" s="18">
        <f>SUM(B4:B11)</f>
        <v>988362</v>
      </c>
      <c r="C12" s="18">
        <f t="shared" ref="C12:F12" si="0">SUM(C4:C11)</f>
        <v>130504</v>
      </c>
      <c r="D12" s="18">
        <f t="shared" si="0"/>
        <v>277972</v>
      </c>
      <c r="E12" s="18">
        <f t="shared" si="0"/>
        <v>253147</v>
      </c>
      <c r="F12" s="18">
        <f t="shared" si="0"/>
        <v>229341</v>
      </c>
      <c r="G12" s="18">
        <f>SUM(G4:G11)</f>
        <v>327918</v>
      </c>
      <c r="H12" s="18">
        <f t="shared" ref="H12:K12" si="1">SUM(H4:H11)</f>
        <v>93922</v>
      </c>
      <c r="I12" s="18">
        <f t="shared" si="1"/>
        <v>208273</v>
      </c>
      <c r="J12" s="18">
        <f t="shared" si="1"/>
        <v>130519</v>
      </c>
      <c r="K12" s="18">
        <f t="shared" si="1"/>
        <v>120800</v>
      </c>
    </row>
    <row r="13" spans="1:15" ht="48.75" x14ac:dyDescent="0.25">
      <c r="A13" s="45" t="s">
        <v>82</v>
      </c>
      <c r="B13" s="18">
        <f>SUM(B4:B7)</f>
        <v>404674</v>
      </c>
      <c r="C13" s="18">
        <f>SUM(C4:C7)</f>
        <v>54716</v>
      </c>
      <c r="D13" s="18">
        <f t="shared" ref="D13:J13" si="2">SUM(D4:D7)</f>
        <v>97169</v>
      </c>
      <c r="E13" s="18">
        <f>SUM(E4:E7)</f>
        <v>134865</v>
      </c>
      <c r="F13" s="18">
        <f>SUM(F4:F9)</f>
        <v>164643</v>
      </c>
      <c r="G13" s="18">
        <f>SUM(G4:G7)</f>
        <v>123375</v>
      </c>
      <c r="H13" s="18">
        <f t="shared" si="2"/>
        <v>37564</v>
      </c>
      <c r="I13" s="18">
        <f t="shared" si="2"/>
        <v>71572</v>
      </c>
      <c r="J13" s="18">
        <f t="shared" si="2"/>
        <v>63195</v>
      </c>
      <c r="K13" s="18">
        <f>SUM(K4:K9)</f>
        <v>82213</v>
      </c>
      <c r="N13" s="10"/>
    </row>
    <row r="14" spans="1:15" x14ac:dyDescent="0.25">
      <c r="A14" s="46"/>
      <c r="B14" s="47"/>
      <c r="C14" s="47"/>
      <c r="D14" s="47"/>
      <c r="E14" s="47"/>
      <c r="F14" s="47"/>
      <c r="G14" s="47"/>
      <c r="H14" s="47"/>
      <c r="I14" s="47"/>
      <c r="J14" s="47"/>
      <c r="K14" s="47"/>
    </row>
    <row r="16" spans="1:15" x14ac:dyDescent="0.2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3" x14ac:dyDescent="0.25">
      <c r="D17" s="48" t="s">
        <v>83</v>
      </c>
    </row>
    <row r="18" spans="1:13" s="41" customFormat="1" ht="51" x14ac:dyDescent="0.25">
      <c r="A18" s="40" t="s">
        <v>69</v>
      </c>
      <c r="B18" s="40" t="s">
        <v>70</v>
      </c>
      <c r="C18" s="40" t="s">
        <v>71</v>
      </c>
      <c r="D18" s="40" t="s">
        <v>72</v>
      </c>
      <c r="E18" s="40" t="s">
        <v>73</v>
      </c>
      <c r="F18" s="40" t="s">
        <v>74</v>
      </c>
      <c r="G18" s="40" t="s">
        <v>75</v>
      </c>
      <c r="H18" s="40" t="s">
        <v>76</v>
      </c>
      <c r="I18" s="40" t="s">
        <v>77</v>
      </c>
      <c r="J18" s="40" t="s">
        <v>78</v>
      </c>
      <c r="K18" s="40" t="s">
        <v>79</v>
      </c>
    </row>
    <row r="19" spans="1:13" x14ac:dyDescent="0.25">
      <c r="A19" s="42" t="s">
        <v>4</v>
      </c>
      <c r="B19" s="43">
        <v>178812</v>
      </c>
      <c r="C19" s="43">
        <v>15869</v>
      </c>
      <c r="D19" s="43">
        <v>31739</v>
      </c>
      <c r="E19" s="43">
        <v>69761</v>
      </c>
      <c r="F19" s="43">
        <v>64129</v>
      </c>
      <c r="G19" s="43">
        <v>49198</v>
      </c>
      <c r="H19" s="43">
        <v>11034</v>
      </c>
      <c r="I19" s="43">
        <v>24037</v>
      </c>
      <c r="J19" s="43">
        <v>30134</v>
      </c>
      <c r="K19" s="43">
        <v>28632</v>
      </c>
    </row>
    <row r="20" spans="1:13" x14ac:dyDescent="0.25">
      <c r="A20" s="42" t="s">
        <v>5</v>
      </c>
      <c r="B20" s="43">
        <v>234293</v>
      </c>
      <c r="C20" s="43">
        <v>40314</v>
      </c>
      <c r="D20" s="43">
        <v>67731</v>
      </c>
      <c r="E20" s="43">
        <v>67482</v>
      </c>
      <c r="F20" s="43">
        <v>61259</v>
      </c>
      <c r="G20" s="43">
        <v>77141</v>
      </c>
      <c r="H20" s="43">
        <v>27584</v>
      </c>
      <c r="I20" s="43">
        <v>49268</v>
      </c>
      <c r="J20" s="43">
        <v>34285</v>
      </c>
      <c r="K20" s="43">
        <v>31916</v>
      </c>
    </row>
    <row r="21" spans="1:13" x14ac:dyDescent="0.25">
      <c r="A21" s="42" t="s">
        <v>6</v>
      </c>
      <c r="B21" s="43">
        <v>19454</v>
      </c>
      <c r="C21" s="43">
        <v>4292</v>
      </c>
      <c r="D21" s="43">
        <v>6561</v>
      </c>
      <c r="E21" s="43">
        <v>4893</v>
      </c>
      <c r="F21" s="43">
        <v>4434</v>
      </c>
      <c r="G21" s="43">
        <v>7137</v>
      </c>
      <c r="H21" s="43">
        <v>3075</v>
      </c>
      <c r="I21" s="43">
        <v>4897</v>
      </c>
      <c r="J21" s="43">
        <v>2571</v>
      </c>
      <c r="K21" s="43">
        <v>2369</v>
      </c>
    </row>
    <row r="22" spans="1:13" x14ac:dyDescent="0.25">
      <c r="A22" s="42" t="s">
        <v>7</v>
      </c>
      <c r="B22" s="43">
        <v>33486</v>
      </c>
      <c r="C22" s="43">
        <v>8084</v>
      </c>
      <c r="D22" s="43">
        <v>11848</v>
      </c>
      <c r="E22" s="43">
        <v>7990</v>
      </c>
      <c r="F22" s="43">
        <v>7158</v>
      </c>
      <c r="G22" s="43">
        <v>12611</v>
      </c>
      <c r="H22" s="43">
        <v>5681</v>
      </c>
      <c r="I22" s="43">
        <v>8763</v>
      </c>
      <c r="J22" s="43">
        <v>4267</v>
      </c>
      <c r="K22" s="43">
        <v>3868</v>
      </c>
    </row>
    <row r="23" spans="1:13" x14ac:dyDescent="0.25">
      <c r="A23" s="42" t="s">
        <v>8</v>
      </c>
      <c r="B23" s="43">
        <v>34769</v>
      </c>
      <c r="C23" s="43">
        <v>8286</v>
      </c>
      <c r="D23" s="43">
        <v>12629</v>
      </c>
      <c r="E23" s="43">
        <v>7901</v>
      </c>
      <c r="F23" s="43">
        <v>7105</v>
      </c>
      <c r="G23" s="43">
        <v>13212</v>
      </c>
      <c r="H23" s="43">
        <v>5937</v>
      </c>
      <c r="I23" s="43">
        <v>9448</v>
      </c>
      <c r="J23" s="43">
        <v>4278</v>
      </c>
      <c r="K23" s="43">
        <v>3911</v>
      </c>
    </row>
    <row r="24" spans="1:13" x14ac:dyDescent="0.25">
      <c r="A24" s="42" t="s">
        <v>9</v>
      </c>
      <c r="B24" s="43">
        <v>228685</v>
      </c>
      <c r="C24" s="43">
        <v>39908</v>
      </c>
      <c r="D24" s="43">
        <v>76890</v>
      </c>
      <c r="E24" s="43">
        <v>49699</v>
      </c>
      <c r="F24" s="43">
        <v>44514</v>
      </c>
      <c r="G24" s="43">
        <v>81584</v>
      </c>
      <c r="H24" s="43">
        <v>29760</v>
      </c>
      <c r="I24" s="43">
        <v>58032</v>
      </c>
      <c r="J24" s="43">
        <v>27937</v>
      </c>
      <c r="K24" s="43">
        <v>25489</v>
      </c>
    </row>
    <row r="25" spans="1:13" x14ac:dyDescent="0.25">
      <c r="A25" s="42" t="s">
        <v>80</v>
      </c>
      <c r="B25" s="43">
        <v>241644</v>
      </c>
      <c r="C25" s="43">
        <v>13662</v>
      </c>
      <c r="D25" s="43">
        <v>66606</v>
      </c>
      <c r="E25" s="43">
        <v>43342</v>
      </c>
      <c r="F25" s="43">
        <v>38886</v>
      </c>
      <c r="G25" s="43">
        <v>80518</v>
      </c>
      <c r="H25" s="43">
        <v>10788</v>
      </c>
      <c r="I25" s="43">
        <v>50759</v>
      </c>
      <c r="J25" s="43">
        <v>25781</v>
      </c>
      <c r="K25" s="43">
        <v>23473</v>
      </c>
    </row>
    <row r="26" spans="1:13" x14ac:dyDescent="0.25">
      <c r="A26" s="42" t="s">
        <v>81</v>
      </c>
      <c r="B26" s="43">
        <v>17219</v>
      </c>
      <c r="C26" s="43">
        <v>89</v>
      </c>
      <c r="D26" s="43">
        <v>3968</v>
      </c>
      <c r="E26" s="43">
        <v>2079</v>
      </c>
      <c r="F26" s="43">
        <v>1856</v>
      </c>
      <c r="G26" s="43">
        <v>6517</v>
      </c>
      <c r="H26" s="43">
        <v>63</v>
      </c>
      <c r="I26" s="43">
        <v>3069</v>
      </c>
      <c r="J26" s="43">
        <v>1266</v>
      </c>
      <c r="K26" s="43">
        <v>1142</v>
      </c>
    </row>
    <row r="27" spans="1:13" x14ac:dyDescent="0.25">
      <c r="A27" s="44" t="s">
        <v>11</v>
      </c>
      <c r="B27" s="18">
        <f>SUM(B19:B26)</f>
        <v>988362</v>
      </c>
      <c r="C27" s="18">
        <f t="shared" ref="C27:F27" si="3">SUM(C19:C26)</f>
        <v>130504</v>
      </c>
      <c r="D27" s="18">
        <f t="shared" si="3"/>
        <v>277972</v>
      </c>
      <c r="E27" s="18">
        <f t="shared" si="3"/>
        <v>253147</v>
      </c>
      <c r="F27" s="18">
        <f t="shared" si="3"/>
        <v>229341</v>
      </c>
      <c r="G27" s="18">
        <f>SUM(G19:G26)</f>
        <v>327918</v>
      </c>
      <c r="H27" s="18">
        <f t="shared" ref="H27:K27" si="4">SUM(H19:H26)</f>
        <v>93922</v>
      </c>
      <c r="I27" s="18">
        <f t="shared" si="4"/>
        <v>208273</v>
      </c>
      <c r="J27" s="18">
        <f t="shared" si="4"/>
        <v>130519</v>
      </c>
      <c r="K27" s="18">
        <f t="shared" si="4"/>
        <v>120800</v>
      </c>
    </row>
    <row r="28" spans="1:13" ht="48.75" x14ac:dyDescent="0.25">
      <c r="A28" s="45" t="s">
        <v>82</v>
      </c>
      <c r="B28" s="18">
        <f>SUM(B19:B22)</f>
        <v>466045</v>
      </c>
      <c r="C28" s="18">
        <f>SUM(C19:C22)</f>
        <v>68559</v>
      </c>
      <c r="D28" s="18">
        <f>SUM(D19:D22)</f>
        <v>117879</v>
      </c>
      <c r="E28" s="18">
        <f>SUM(E19:E22)</f>
        <v>150126</v>
      </c>
      <c r="F28" s="18">
        <f>SUM(F19:F24)</f>
        <v>188599</v>
      </c>
      <c r="G28" s="18">
        <f>SUM(G19:G22)</f>
        <v>146087</v>
      </c>
      <c r="H28" s="18">
        <f>SUM(H19:H22)</f>
        <v>47374</v>
      </c>
      <c r="I28" s="18">
        <f>SUM(I19:I22)</f>
        <v>86965</v>
      </c>
      <c r="J28" s="18">
        <f>SUM(J19:J22)</f>
        <v>71257</v>
      </c>
      <c r="K28" s="18">
        <f>SUM(K19:K24)</f>
        <v>96185</v>
      </c>
    </row>
    <row r="29" spans="1:13" ht="24.75" x14ac:dyDescent="0.25">
      <c r="A29" s="45" t="s">
        <v>88</v>
      </c>
      <c r="B29" s="18">
        <v>61349</v>
      </c>
      <c r="C29" s="18">
        <v>13839</v>
      </c>
      <c r="D29" s="18">
        <v>20710</v>
      </c>
      <c r="E29" s="18">
        <v>15253</v>
      </c>
      <c r="F29" s="18">
        <v>23956</v>
      </c>
      <c r="G29" s="18">
        <v>22707</v>
      </c>
      <c r="H29" s="18">
        <v>9809</v>
      </c>
      <c r="I29" s="18">
        <v>15393</v>
      </c>
      <c r="J29" s="18">
        <v>8058</v>
      </c>
      <c r="K29" s="18">
        <v>13972</v>
      </c>
      <c r="M29" s="10"/>
    </row>
    <row r="30" spans="1:13" ht="24.75" x14ac:dyDescent="0.25">
      <c r="A30" s="45" t="s">
        <v>89</v>
      </c>
      <c r="B30" s="18">
        <v>22</v>
      </c>
      <c r="C30" s="18">
        <v>4</v>
      </c>
      <c r="D30" s="18">
        <v>0</v>
      </c>
      <c r="E30" s="18">
        <v>8</v>
      </c>
      <c r="F30" s="18"/>
      <c r="G30" s="18">
        <v>5</v>
      </c>
      <c r="H30" s="18">
        <v>1</v>
      </c>
      <c r="I30" s="18">
        <v>0</v>
      </c>
      <c r="J30" s="18">
        <v>4</v>
      </c>
      <c r="K30" s="18"/>
    </row>
    <row r="31" spans="1:13" ht="48.75" x14ac:dyDescent="0.25">
      <c r="A31" s="45" t="s">
        <v>84</v>
      </c>
      <c r="B31" s="18">
        <f>B28-B$13</f>
        <v>61371</v>
      </c>
      <c r="C31" s="18">
        <f>C28-C$13</f>
        <v>13843</v>
      </c>
      <c r="D31" s="18">
        <f t="shared" ref="D31:I31" si="5">D28-D$13</f>
        <v>20710</v>
      </c>
      <c r="E31" s="18">
        <f t="shared" si="5"/>
        <v>15261</v>
      </c>
      <c r="F31" s="18">
        <f t="shared" si="5"/>
        <v>23956</v>
      </c>
      <c r="G31" s="18">
        <f>G28-G$13</f>
        <v>22712</v>
      </c>
      <c r="H31" s="18">
        <f t="shared" si="5"/>
        <v>9810</v>
      </c>
      <c r="I31" s="18">
        <f t="shared" si="5"/>
        <v>15393</v>
      </c>
      <c r="J31" s="18">
        <f>J28-J$13</f>
        <v>8062</v>
      </c>
      <c r="K31" s="18">
        <f>K28-K$13</f>
        <v>13972</v>
      </c>
    </row>
    <row r="32" spans="1:13" ht="24.75" x14ac:dyDescent="0.25">
      <c r="A32" s="45" t="s">
        <v>92</v>
      </c>
      <c r="B32" s="18">
        <v>1355.5</v>
      </c>
      <c r="C32" s="18">
        <v>237.66666666666666</v>
      </c>
      <c r="D32" s="18">
        <v>388.75</v>
      </c>
      <c r="E32" s="18">
        <v>392</v>
      </c>
      <c r="F32" s="18">
        <v>392.25</v>
      </c>
      <c r="G32" s="18">
        <v>458.33333333333331</v>
      </c>
      <c r="H32" s="18">
        <v>162</v>
      </c>
      <c r="I32" s="18">
        <v>284.41666666666669</v>
      </c>
      <c r="J32" s="18">
        <v>202.16666666666666</v>
      </c>
      <c r="K32" s="18">
        <v>224.83333333333334</v>
      </c>
    </row>
    <row r="33" spans="1:11" x14ac:dyDescent="0.25">
      <c r="A33" s="49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s="56" customFormat="1" x14ac:dyDescent="0.25">
      <c r="A34" s="55" t="s">
        <v>91</v>
      </c>
    </row>
    <row r="35" spans="1:11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7" spans="1:11" s="52" customFormat="1" x14ac:dyDescent="0.25">
      <c r="D37" s="51" t="s">
        <v>85</v>
      </c>
    </row>
    <row r="38" spans="1:11" ht="51" x14ac:dyDescent="0.25">
      <c r="A38" s="40" t="s">
        <v>69</v>
      </c>
      <c r="B38" s="40" t="s">
        <v>70</v>
      </c>
      <c r="C38" s="40" t="s">
        <v>71</v>
      </c>
      <c r="D38" s="40" t="s">
        <v>72</v>
      </c>
      <c r="E38" s="40" t="s">
        <v>73</v>
      </c>
      <c r="F38" s="40" t="s">
        <v>74</v>
      </c>
      <c r="G38" s="40" t="s">
        <v>75</v>
      </c>
      <c r="H38" s="40" t="s">
        <v>76</v>
      </c>
      <c r="I38" s="40" t="s">
        <v>77</v>
      </c>
      <c r="J38" s="40" t="s">
        <v>78</v>
      </c>
      <c r="K38" s="40" t="s">
        <v>79</v>
      </c>
    </row>
    <row r="39" spans="1:11" x14ac:dyDescent="0.25">
      <c r="A39" s="42" t="s">
        <v>4</v>
      </c>
      <c r="B39" s="43">
        <v>202696</v>
      </c>
      <c r="C39" s="43">
        <v>18117</v>
      </c>
      <c r="D39" s="43">
        <v>36996</v>
      </c>
      <c r="E39" s="43">
        <v>77913</v>
      </c>
      <c r="F39" s="43">
        <v>71465</v>
      </c>
      <c r="G39" s="43">
        <v>55480</v>
      </c>
      <c r="H39" s="43">
        <v>12424</v>
      </c>
      <c r="I39" s="43">
        <v>27762</v>
      </c>
      <c r="J39" s="43">
        <v>34065</v>
      </c>
      <c r="K39" s="43">
        <v>32314</v>
      </c>
    </row>
    <row r="40" spans="1:11" x14ac:dyDescent="0.25">
      <c r="A40" s="42" t="s">
        <v>5</v>
      </c>
      <c r="B40" s="43">
        <v>235025</v>
      </c>
      <c r="C40" s="43">
        <v>42965</v>
      </c>
      <c r="D40" s="43">
        <v>70469</v>
      </c>
      <c r="E40" s="43">
        <v>65708</v>
      </c>
      <c r="F40" s="43">
        <v>59694</v>
      </c>
      <c r="G40" s="43">
        <v>79531</v>
      </c>
      <c r="H40" s="43">
        <v>29635</v>
      </c>
      <c r="I40" s="43">
        <v>51446</v>
      </c>
      <c r="J40" s="43">
        <v>33730</v>
      </c>
      <c r="K40" s="43">
        <v>31341</v>
      </c>
    </row>
    <row r="41" spans="1:11" x14ac:dyDescent="0.25">
      <c r="A41" s="42" t="s">
        <v>6</v>
      </c>
      <c r="B41" s="43">
        <v>20941</v>
      </c>
      <c r="C41" s="43">
        <v>5169</v>
      </c>
      <c r="D41" s="43">
        <v>7519</v>
      </c>
      <c r="E41" s="43">
        <v>5008</v>
      </c>
      <c r="F41" s="43">
        <v>4503</v>
      </c>
      <c r="G41" s="43">
        <v>7915</v>
      </c>
      <c r="H41" s="43">
        <v>3616</v>
      </c>
      <c r="I41" s="43">
        <v>5525</v>
      </c>
      <c r="J41" s="43">
        <v>2656</v>
      </c>
      <c r="K41" s="43">
        <v>2424</v>
      </c>
    </row>
    <row r="42" spans="1:11" x14ac:dyDescent="0.25">
      <c r="A42" s="42" t="s">
        <v>7</v>
      </c>
      <c r="B42" s="43">
        <v>36105</v>
      </c>
      <c r="C42" s="43">
        <v>8551</v>
      </c>
      <c r="D42" s="43">
        <v>12887</v>
      </c>
      <c r="E42" s="43">
        <v>8394</v>
      </c>
      <c r="F42" s="43">
        <v>7526</v>
      </c>
      <c r="G42" s="43">
        <v>13677</v>
      </c>
      <c r="H42" s="43">
        <v>6116</v>
      </c>
      <c r="I42" s="43">
        <v>9667</v>
      </c>
      <c r="J42" s="43">
        <v>4541</v>
      </c>
      <c r="K42" s="43">
        <v>4127</v>
      </c>
    </row>
    <row r="43" spans="1:11" x14ac:dyDescent="0.25">
      <c r="A43" s="42" t="s">
        <v>8</v>
      </c>
      <c r="B43" s="43">
        <v>37056</v>
      </c>
      <c r="C43" s="43">
        <v>8717</v>
      </c>
      <c r="D43" s="43">
        <v>13533</v>
      </c>
      <c r="E43" s="43">
        <v>8379</v>
      </c>
      <c r="F43" s="43">
        <v>7511</v>
      </c>
      <c r="G43" s="43">
        <v>14018</v>
      </c>
      <c r="H43" s="43">
        <v>6313</v>
      </c>
      <c r="I43" s="43">
        <v>10112</v>
      </c>
      <c r="J43" s="43">
        <v>4545</v>
      </c>
      <c r="K43" s="43">
        <v>4149</v>
      </c>
    </row>
    <row r="44" spans="1:11" x14ac:dyDescent="0.25">
      <c r="A44" s="42" t="s">
        <v>9</v>
      </c>
      <c r="B44" s="43">
        <v>240322</v>
      </c>
      <c r="C44" s="43">
        <v>36981</v>
      </c>
      <c r="D44" s="43">
        <v>77953</v>
      </c>
      <c r="E44" s="43">
        <v>51716</v>
      </c>
      <c r="F44" s="43">
        <v>46430</v>
      </c>
      <c r="G44" s="43">
        <v>83893</v>
      </c>
      <c r="H44" s="43">
        <v>27873</v>
      </c>
      <c r="I44" s="43">
        <v>58982</v>
      </c>
      <c r="J44" s="43">
        <v>29315</v>
      </c>
      <c r="K44" s="43">
        <v>26813</v>
      </c>
    </row>
    <row r="45" spans="1:11" x14ac:dyDescent="0.25">
      <c r="A45" s="42" t="s">
        <v>80</v>
      </c>
      <c r="B45" s="43">
        <v>203380</v>
      </c>
      <c r="C45" s="43">
        <v>9951</v>
      </c>
      <c r="D45" s="43">
        <v>55724</v>
      </c>
      <c r="E45" s="43">
        <v>34519</v>
      </c>
      <c r="F45" s="43">
        <v>30867</v>
      </c>
      <c r="G45" s="43">
        <v>68471</v>
      </c>
      <c r="H45" s="43">
        <v>7908</v>
      </c>
      <c r="I45" s="43">
        <v>42515</v>
      </c>
      <c r="J45" s="43">
        <v>20761</v>
      </c>
      <c r="K45" s="43">
        <v>18814</v>
      </c>
    </row>
    <row r="46" spans="1:11" x14ac:dyDescent="0.25">
      <c r="A46" s="42" t="s">
        <v>81</v>
      </c>
      <c r="B46" s="43">
        <v>12837</v>
      </c>
      <c r="C46" s="43">
        <v>53</v>
      </c>
      <c r="D46" s="43">
        <v>2891</v>
      </c>
      <c r="E46" s="43">
        <v>1510</v>
      </c>
      <c r="F46" s="43">
        <v>1345</v>
      </c>
      <c r="G46" s="43">
        <v>4933</v>
      </c>
      <c r="H46" s="43">
        <v>37</v>
      </c>
      <c r="I46" s="43">
        <v>2264</v>
      </c>
      <c r="J46" s="43">
        <v>906</v>
      </c>
      <c r="K46" s="43">
        <v>818</v>
      </c>
    </row>
    <row r="47" spans="1:11" x14ac:dyDescent="0.25">
      <c r="A47" s="44" t="s">
        <v>11</v>
      </c>
      <c r="B47" s="18">
        <f>SUM(B39:B46)</f>
        <v>988362</v>
      </c>
      <c r="C47" s="18">
        <f t="shared" ref="C47:F47" si="6">SUM(C39:C46)</f>
        <v>130504</v>
      </c>
      <c r="D47" s="18">
        <f t="shared" si="6"/>
        <v>277972</v>
      </c>
      <c r="E47" s="18">
        <f t="shared" si="6"/>
        <v>253147</v>
      </c>
      <c r="F47" s="18">
        <f t="shared" si="6"/>
        <v>229341</v>
      </c>
      <c r="G47" s="18">
        <f>SUM(G39:G46)</f>
        <v>327918</v>
      </c>
      <c r="H47" s="18">
        <f t="shared" ref="H47:K47" si="7">SUM(H39:H46)</f>
        <v>93922</v>
      </c>
      <c r="I47" s="18">
        <f t="shared" si="7"/>
        <v>208273</v>
      </c>
      <c r="J47" s="18">
        <f t="shared" si="7"/>
        <v>130519</v>
      </c>
      <c r="K47" s="18">
        <f t="shared" si="7"/>
        <v>120800</v>
      </c>
    </row>
    <row r="48" spans="1:11" ht="48.75" x14ac:dyDescent="0.25">
      <c r="A48" s="45" t="s">
        <v>82</v>
      </c>
      <c r="B48" s="18">
        <f>SUM(B39:B42)</f>
        <v>494767</v>
      </c>
      <c r="C48" s="18">
        <f t="shared" ref="C48:E48" si="8">SUM(C39:C42)</f>
        <v>74802</v>
      </c>
      <c r="D48" s="18">
        <f t="shared" si="8"/>
        <v>127871</v>
      </c>
      <c r="E48" s="18">
        <f t="shared" si="8"/>
        <v>157023</v>
      </c>
      <c r="F48" s="18">
        <f>SUM(F39:F44)</f>
        <v>197129</v>
      </c>
      <c r="G48" s="18">
        <f t="shared" ref="G48:J48" si="9">SUM(G39:G42)</f>
        <v>156603</v>
      </c>
      <c r="H48" s="18">
        <f t="shared" si="9"/>
        <v>51791</v>
      </c>
      <c r="I48" s="18">
        <f t="shared" si="9"/>
        <v>94400</v>
      </c>
      <c r="J48" s="18">
        <f t="shared" si="9"/>
        <v>74992</v>
      </c>
      <c r="K48" s="18">
        <f>SUM(K39:K44)</f>
        <v>101168</v>
      </c>
    </row>
    <row r="49" spans="1:11" ht="24.75" x14ac:dyDescent="0.25">
      <c r="A49" s="45" t="s">
        <v>88</v>
      </c>
      <c r="B49" s="18">
        <v>90068</v>
      </c>
      <c r="C49" s="18">
        <v>20082</v>
      </c>
      <c r="D49" s="18">
        <v>30702</v>
      </c>
      <c r="E49" s="18">
        <v>22148</v>
      </c>
      <c r="F49" s="18">
        <v>32486</v>
      </c>
      <c r="G49" s="18">
        <v>33222</v>
      </c>
      <c r="H49" s="18">
        <v>14226</v>
      </c>
      <c r="I49" s="18">
        <v>22828</v>
      </c>
      <c r="J49" s="18">
        <v>11792</v>
      </c>
      <c r="K49" s="18">
        <v>18955</v>
      </c>
    </row>
    <row r="50" spans="1:11" ht="24.75" x14ac:dyDescent="0.25">
      <c r="A50" s="53" t="s">
        <v>89</v>
      </c>
      <c r="B50" s="54">
        <v>25</v>
      </c>
      <c r="C50" s="54">
        <v>4</v>
      </c>
      <c r="D50" s="54">
        <v>0</v>
      </c>
      <c r="E50" s="54">
        <v>10</v>
      </c>
      <c r="F50" s="54">
        <v>0</v>
      </c>
      <c r="G50" s="54">
        <v>6</v>
      </c>
      <c r="H50" s="54">
        <v>1</v>
      </c>
      <c r="I50" s="54">
        <v>0</v>
      </c>
      <c r="J50" s="54">
        <v>5</v>
      </c>
      <c r="K50" s="54">
        <v>0</v>
      </c>
    </row>
    <row r="51" spans="1:11" ht="48.75" x14ac:dyDescent="0.25">
      <c r="A51" s="45" t="s">
        <v>84</v>
      </c>
      <c r="B51" s="18">
        <f>B48-B$13</f>
        <v>90093</v>
      </c>
      <c r="C51" s="18">
        <f>C48-C$13</f>
        <v>20086</v>
      </c>
      <c r="D51" s="18">
        <f t="shared" ref="D51:K51" si="10">D48-D$13</f>
        <v>30702</v>
      </c>
      <c r="E51" s="18">
        <f t="shared" si="10"/>
        <v>22158</v>
      </c>
      <c r="F51" s="18">
        <f>F48-F$13</f>
        <v>32486</v>
      </c>
      <c r="G51" s="18">
        <f t="shared" si="10"/>
        <v>33228</v>
      </c>
      <c r="H51" s="18">
        <f t="shared" si="10"/>
        <v>14227</v>
      </c>
      <c r="I51" s="18">
        <f t="shared" si="10"/>
        <v>22828</v>
      </c>
      <c r="J51" s="18">
        <f t="shared" si="10"/>
        <v>11797</v>
      </c>
      <c r="K51" s="18">
        <f t="shared" si="10"/>
        <v>18955</v>
      </c>
    </row>
    <row r="52" spans="1:11" ht="24.75" x14ac:dyDescent="0.25">
      <c r="A52" s="45" t="s">
        <v>92</v>
      </c>
      <c r="B52" s="18">
        <v>2012.3333333333333</v>
      </c>
      <c r="C52" s="18">
        <v>348.41666666666669</v>
      </c>
      <c r="D52" s="18">
        <v>585.33333333333337</v>
      </c>
      <c r="E52" s="18">
        <v>573.66666666666663</v>
      </c>
      <c r="F52" s="18">
        <v>520.08333333333337</v>
      </c>
      <c r="G52" s="18">
        <v>676.33333333333337</v>
      </c>
      <c r="H52" s="18">
        <v>235.91666666666666</v>
      </c>
      <c r="I52" s="18">
        <v>426.91666666666669</v>
      </c>
      <c r="J52" s="18">
        <v>299.91666666666669</v>
      </c>
      <c r="K52" s="18">
        <v>297.66666666666669</v>
      </c>
    </row>
    <row r="53" spans="1:11" x14ac:dyDescent="0.25">
      <c r="A53" s="49"/>
      <c r="B53" s="47"/>
      <c r="C53" s="47"/>
      <c r="D53" s="47"/>
      <c r="E53" s="47"/>
      <c r="F53" s="47"/>
      <c r="G53" s="47"/>
      <c r="H53" s="47"/>
      <c r="I53" s="47"/>
      <c r="J53" s="47"/>
      <c r="K53" s="47"/>
    </row>
    <row r="54" spans="1:11" s="56" customFormat="1" x14ac:dyDescent="0.25">
      <c r="A54" s="55" t="s">
        <v>93</v>
      </c>
    </row>
    <row r="55" spans="1:11" x14ac:dyDescent="0.25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1:11" x14ac:dyDescent="0.25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1" x14ac:dyDescent="0.25">
      <c r="A57" s="46"/>
      <c r="B57" s="47"/>
      <c r="C57" s="47"/>
      <c r="D57" s="47"/>
      <c r="E57" s="47"/>
      <c r="F57" s="47"/>
      <c r="G57" s="47"/>
      <c r="H57" s="47"/>
      <c r="I57" s="47"/>
      <c r="J57" s="47"/>
      <c r="K57" s="47"/>
    </row>
    <row r="58" spans="1:11" s="19" customFormat="1" x14ac:dyDescent="0.25">
      <c r="D58" s="48" t="s">
        <v>86</v>
      </c>
    </row>
    <row r="59" spans="1:11" s="41" customFormat="1" ht="51" x14ac:dyDescent="0.25">
      <c r="A59" s="40" t="s">
        <v>69</v>
      </c>
      <c r="B59" s="40" t="s">
        <v>70</v>
      </c>
      <c r="C59" s="40" t="s">
        <v>71</v>
      </c>
      <c r="D59" s="40" t="s">
        <v>72</v>
      </c>
      <c r="E59" s="40" t="s">
        <v>73</v>
      </c>
      <c r="F59" s="40" t="s">
        <v>74</v>
      </c>
      <c r="G59" s="40" t="s">
        <v>75</v>
      </c>
      <c r="H59" s="40" t="s">
        <v>76</v>
      </c>
      <c r="I59" s="40" t="s">
        <v>77</v>
      </c>
      <c r="J59" s="40" t="s">
        <v>78</v>
      </c>
      <c r="K59" s="40" t="s">
        <v>79</v>
      </c>
    </row>
    <row r="60" spans="1:11" x14ac:dyDescent="0.25">
      <c r="A60" s="42" t="s">
        <v>4</v>
      </c>
      <c r="B60" s="43">
        <v>176024</v>
      </c>
      <c r="C60" s="43">
        <v>13092</v>
      </c>
      <c r="D60" s="43">
        <v>29101</v>
      </c>
      <c r="E60" s="43">
        <v>69628</v>
      </c>
      <c r="F60" s="43">
        <v>64032</v>
      </c>
      <c r="G60" s="43">
        <v>47377</v>
      </c>
      <c r="H60" s="43">
        <v>9213</v>
      </c>
      <c r="I60" s="43">
        <v>22224</v>
      </c>
      <c r="J60" s="43">
        <v>30033</v>
      </c>
      <c r="K60" s="43">
        <v>28553</v>
      </c>
    </row>
    <row r="61" spans="1:11" x14ac:dyDescent="0.25">
      <c r="A61" s="42" t="s">
        <v>5</v>
      </c>
      <c r="B61" s="43">
        <v>226533</v>
      </c>
      <c r="C61" s="43">
        <v>32547</v>
      </c>
      <c r="D61" s="43">
        <v>60097</v>
      </c>
      <c r="E61" s="43">
        <v>67390</v>
      </c>
      <c r="F61" s="43">
        <v>61185</v>
      </c>
      <c r="G61" s="43">
        <v>71445</v>
      </c>
      <c r="H61" s="43">
        <v>21888</v>
      </c>
      <c r="I61" s="43">
        <v>43590</v>
      </c>
      <c r="J61" s="43">
        <v>34214</v>
      </c>
      <c r="K61" s="43">
        <v>31866</v>
      </c>
    </row>
    <row r="62" spans="1:11" x14ac:dyDescent="0.25">
      <c r="A62" s="42" t="s">
        <v>6</v>
      </c>
      <c r="B62" s="43">
        <v>19834</v>
      </c>
      <c r="C62" s="43">
        <v>4679</v>
      </c>
      <c r="D62" s="43">
        <v>6905</v>
      </c>
      <c r="E62" s="43">
        <v>4937</v>
      </c>
      <c r="F62" s="43">
        <v>4463</v>
      </c>
      <c r="G62" s="43">
        <v>7330</v>
      </c>
      <c r="H62" s="43">
        <v>3268</v>
      </c>
      <c r="I62" s="43">
        <v>5091</v>
      </c>
      <c r="J62" s="43">
        <v>2596</v>
      </c>
      <c r="K62" s="43">
        <v>2384</v>
      </c>
    </row>
    <row r="63" spans="1:11" x14ac:dyDescent="0.25">
      <c r="A63" s="42" t="s">
        <v>7</v>
      </c>
      <c r="B63" s="43">
        <v>32619</v>
      </c>
      <c r="C63" s="43">
        <v>7210</v>
      </c>
      <c r="D63" s="43">
        <v>11051</v>
      </c>
      <c r="E63" s="43">
        <v>7946</v>
      </c>
      <c r="F63" s="43">
        <v>7132</v>
      </c>
      <c r="G63" s="43">
        <v>12053</v>
      </c>
      <c r="H63" s="43">
        <v>5123</v>
      </c>
      <c r="I63" s="43">
        <v>8217</v>
      </c>
      <c r="J63" s="43">
        <v>4246</v>
      </c>
      <c r="K63" s="43">
        <v>3856</v>
      </c>
    </row>
    <row r="64" spans="1:11" x14ac:dyDescent="0.25">
      <c r="A64" s="42" t="s">
        <v>8</v>
      </c>
      <c r="B64" s="43">
        <v>33336</v>
      </c>
      <c r="C64" s="43">
        <v>6857</v>
      </c>
      <c r="D64" s="43">
        <v>11176</v>
      </c>
      <c r="E64" s="43">
        <v>7913</v>
      </c>
      <c r="F64" s="43">
        <v>7115</v>
      </c>
      <c r="G64" s="43">
        <v>12105</v>
      </c>
      <c r="H64" s="43">
        <v>4830</v>
      </c>
      <c r="I64" s="43">
        <v>8339</v>
      </c>
      <c r="J64" s="43">
        <v>4279</v>
      </c>
      <c r="K64" s="43">
        <v>3913</v>
      </c>
    </row>
    <row r="65" spans="1:11" x14ac:dyDescent="0.25">
      <c r="A65" s="42" t="s">
        <v>9</v>
      </c>
      <c r="B65" s="43">
        <v>230057</v>
      </c>
      <c r="C65" s="43">
        <v>41284</v>
      </c>
      <c r="D65" s="43">
        <v>78192</v>
      </c>
      <c r="E65" s="43">
        <v>49782</v>
      </c>
      <c r="F65" s="43">
        <v>44567</v>
      </c>
      <c r="G65" s="43">
        <v>82082</v>
      </c>
      <c r="H65" s="43">
        <v>30258</v>
      </c>
      <c r="I65" s="43">
        <v>58530</v>
      </c>
      <c r="J65" s="43">
        <v>27990</v>
      </c>
      <c r="K65" s="43">
        <v>25521</v>
      </c>
    </row>
    <row r="66" spans="1:11" x14ac:dyDescent="0.25">
      <c r="A66" s="42" t="s">
        <v>80</v>
      </c>
      <c r="B66" s="43">
        <v>252642</v>
      </c>
      <c r="C66" s="43">
        <v>24651</v>
      </c>
      <c r="D66" s="43">
        <v>77387</v>
      </c>
      <c r="E66" s="43">
        <v>43471</v>
      </c>
      <c r="F66" s="43">
        <v>38990</v>
      </c>
      <c r="G66" s="43">
        <v>88935</v>
      </c>
      <c r="H66" s="43">
        <v>19205</v>
      </c>
      <c r="I66" s="43">
        <v>59139</v>
      </c>
      <c r="J66" s="43">
        <v>25894</v>
      </c>
      <c r="K66" s="43">
        <v>23564</v>
      </c>
    </row>
    <row r="67" spans="1:11" x14ac:dyDescent="0.25">
      <c r="A67" s="42" t="s">
        <v>81</v>
      </c>
      <c r="B67" s="43">
        <v>17317</v>
      </c>
      <c r="C67" s="43">
        <v>184</v>
      </c>
      <c r="D67" s="43">
        <v>4063</v>
      </c>
      <c r="E67" s="43">
        <v>2080</v>
      </c>
      <c r="F67" s="43">
        <v>1857</v>
      </c>
      <c r="G67" s="43">
        <v>6591</v>
      </c>
      <c r="H67" s="43">
        <v>137</v>
      </c>
      <c r="I67" s="43">
        <v>3143</v>
      </c>
      <c r="J67" s="43">
        <v>1267</v>
      </c>
      <c r="K67" s="43">
        <v>1143</v>
      </c>
    </row>
    <row r="68" spans="1:11" x14ac:dyDescent="0.25">
      <c r="A68" s="44" t="s">
        <v>11</v>
      </c>
      <c r="B68" s="18">
        <f>SUM(B60:B67)</f>
        <v>988362</v>
      </c>
      <c r="C68" s="18">
        <f t="shared" ref="C68:F68" si="11">SUM(C60:C67)</f>
        <v>130504</v>
      </c>
      <c r="D68" s="18">
        <f t="shared" si="11"/>
        <v>277972</v>
      </c>
      <c r="E68" s="18">
        <f t="shared" si="11"/>
        <v>253147</v>
      </c>
      <c r="F68" s="18">
        <f t="shared" si="11"/>
        <v>229341</v>
      </c>
      <c r="G68" s="18">
        <f>SUM(G60:G67)</f>
        <v>327918</v>
      </c>
      <c r="H68" s="18">
        <f t="shared" ref="H68:K68" si="12">SUM(H60:H67)</f>
        <v>93922</v>
      </c>
      <c r="I68" s="18">
        <f t="shared" si="12"/>
        <v>208273</v>
      </c>
      <c r="J68" s="18">
        <f t="shared" si="12"/>
        <v>130519</v>
      </c>
      <c r="K68" s="18">
        <f t="shared" si="12"/>
        <v>120800</v>
      </c>
    </row>
    <row r="69" spans="1:11" ht="48.75" x14ac:dyDescent="0.25">
      <c r="A69" s="45" t="s">
        <v>82</v>
      </c>
      <c r="B69" s="18">
        <f>SUM(B60:B63)</f>
        <v>455010</v>
      </c>
      <c r="C69" s="18">
        <f t="shared" ref="C69:J69" si="13">SUM(C60:C63)</f>
        <v>57528</v>
      </c>
      <c r="D69" s="18">
        <f t="shared" si="13"/>
        <v>107154</v>
      </c>
      <c r="E69" s="18">
        <f t="shared" si="13"/>
        <v>149901</v>
      </c>
      <c r="F69" s="18">
        <f>SUM(F60:F65)</f>
        <v>188494</v>
      </c>
      <c r="G69" s="18">
        <f t="shared" si="13"/>
        <v>138205</v>
      </c>
      <c r="H69" s="18">
        <f t="shared" si="13"/>
        <v>39492</v>
      </c>
      <c r="I69" s="18">
        <f t="shared" si="13"/>
        <v>79122</v>
      </c>
      <c r="J69" s="18">
        <f t="shared" si="13"/>
        <v>71089</v>
      </c>
      <c r="K69" s="18">
        <f>SUM(K60:K65)</f>
        <v>96093</v>
      </c>
    </row>
    <row r="70" spans="1:11" ht="24.75" x14ac:dyDescent="0.25">
      <c r="A70" s="45" t="s">
        <v>88</v>
      </c>
      <c r="B70" s="18">
        <v>50274</v>
      </c>
      <c r="C70" s="18">
        <v>2768</v>
      </c>
      <c r="D70" s="18">
        <v>9947</v>
      </c>
      <c r="E70" s="18">
        <v>15028</v>
      </c>
      <c r="F70" s="18">
        <v>23851</v>
      </c>
      <c r="G70" s="18">
        <v>14795</v>
      </c>
      <c r="H70" s="18">
        <v>1897</v>
      </c>
      <c r="I70" s="18">
        <v>7521</v>
      </c>
      <c r="J70" s="18">
        <v>7890</v>
      </c>
      <c r="K70" s="18">
        <v>13880</v>
      </c>
    </row>
    <row r="71" spans="1:11" ht="24.75" x14ac:dyDescent="0.25">
      <c r="A71" s="45" t="s">
        <v>89</v>
      </c>
      <c r="B71" s="18">
        <v>62</v>
      </c>
      <c r="C71" s="18">
        <v>44</v>
      </c>
      <c r="D71" s="18">
        <v>38</v>
      </c>
      <c r="E71" s="18">
        <v>8</v>
      </c>
      <c r="F71" s="18">
        <v>0</v>
      </c>
      <c r="G71" s="18">
        <v>35</v>
      </c>
      <c r="H71" s="18">
        <v>31</v>
      </c>
      <c r="I71" s="18">
        <v>29</v>
      </c>
      <c r="J71" s="18">
        <v>4</v>
      </c>
      <c r="K71" s="18">
        <v>0</v>
      </c>
    </row>
    <row r="72" spans="1:11" ht="48.75" x14ac:dyDescent="0.25">
      <c r="A72" s="45" t="s">
        <v>84</v>
      </c>
      <c r="B72" s="18">
        <f>B69-B$13</f>
        <v>50336</v>
      </c>
      <c r="C72" s="18">
        <f t="shared" ref="C72:K72" si="14">C69-C$13</f>
        <v>2812</v>
      </c>
      <c r="D72" s="18">
        <f t="shared" si="14"/>
        <v>9985</v>
      </c>
      <c r="E72" s="18">
        <f t="shared" si="14"/>
        <v>15036</v>
      </c>
      <c r="F72" s="18">
        <f t="shared" si="14"/>
        <v>23851</v>
      </c>
      <c r="G72" s="18">
        <f t="shared" si="14"/>
        <v>14830</v>
      </c>
      <c r="H72" s="18">
        <f t="shared" si="14"/>
        <v>1928</v>
      </c>
      <c r="I72" s="18">
        <f t="shared" si="14"/>
        <v>7550</v>
      </c>
      <c r="J72" s="18">
        <f t="shared" si="14"/>
        <v>7894</v>
      </c>
      <c r="K72" s="18">
        <f t="shared" si="14"/>
        <v>13880</v>
      </c>
    </row>
    <row r="73" spans="1:11" ht="24.75" x14ac:dyDescent="0.25">
      <c r="A73" s="45" t="s">
        <v>92</v>
      </c>
      <c r="B73" s="18">
        <v>1154.4166666666667</v>
      </c>
      <c r="C73" s="18">
        <v>36.583333333333336</v>
      </c>
      <c r="D73" s="18">
        <v>195.66666666666666</v>
      </c>
      <c r="E73" s="18">
        <v>386.33333333333331</v>
      </c>
      <c r="F73" s="18">
        <v>390.33333333333331</v>
      </c>
      <c r="G73" s="18">
        <v>318.83333333333331</v>
      </c>
      <c r="H73" s="18">
        <v>22.5</v>
      </c>
      <c r="I73" s="18">
        <v>145.83333333333334</v>
      </c>
      <c r="J73" s="18">
        <v>198.25</v>
      </c>
      <c r="K73" s="18">
        <v>223.08333333333334</v>
      </c>
    </row>
    <row r="74" spans="1:11" x14ac:dyDescent="0.25">
      <c r="A74" s="49"/>
      <c r="B74" s="47"/>
      <c r="C74" s="47"/>
      <c r="D74" s="47"/>
      <c r="E74" s="47"/>
      <c r="F74" s="47"/>
      <c r="G74" s="47"/>
      <c r="H74" s="47"/>
      <c r="I74" s="47"/>
      <c r="J74" s="47"/>
      <c r="K74" s="47"/>
    </row>
    <row r="75" spans="1:11" x14ac:dyDescent="0.25">
      <c r="A75" s="50" t="s">
        <v>94</v>
      </c>
    </row>
    <row r="79" spans="1:11" s="52" customFormat="1" x14ac:dyDescent="0.25">
      <c r="A79" s="51"/>
      <c r="B79" s="51"/>
      <c r="C79" s="51"/>
      <c r="D79" s="51" t="s">
        <v>87</v>
      </c>
      <c r="E79" s="51"/>
      <c r="F79" s="51"/>
      <c r="G79" s="51"/>
      <c r="H79" s="51"/>
      <c r="I79" s="51"/>
      <c r="J79" s="51"/>
      <c r="K79" s="51"/>
    </row>
    <row r="80" spans="1:11" ht="51" x14ac:dyDescent="0.25">
      <c r="A80" s="40" t="s">
        <v>69</v>
      </c>
      <c r="B80" s="40" t="s">
        <v>70</v>
      </c>
      <c r="C80" s="40" t="s">
        <v>71</v>
      </c>
      <c r="D80" s="40" t="s">
        <v>72</v>
      </c>
      <c r="E80" s="40" t="s">
        <v>73</v>
      </c>
      <c r="F80" s="40" t="s">
        <v>74</v>
      </c>
      <c r="G80" s="40" t="s">
        <v>75</v>
      </c>
      <c r="H80" s="40" t="s">
        <v>76</v>
      </c>
      <c r="I80" s="40" t="s">
        <v>77</v>
      </c>
      <c r="J80" s="40" t="s">
        <v>78</v>
      </c>
      <c r="K80" s="40" t="s">
        <v>79</v>
      </c>
    </row>
    <row r="81" spans="1:11" x14ac:dyDescent="0.25">
      <c r="A81" s="42" t="s">
        <v>4</v>
      </c>
      <c r="B81" s="43">
        <v>199493</v>
      </c>
      <c r="C81" s="43">
        <v>14926</v>
      </c>
      <c r="D81" s="43">
        <v>33930</v>
      </c>
      <c r="E81" s="43">
        <v>77787</v>
      </c>
      <c r="F81" s="43">
        <v>71370</v>
      </c>
      <c r="G81" s="43">
        <v>53322</v>
      </c>
      <c r="H81" s="43">
        <v>10266</v>
      </c>
      <c r="I81" s="43">
        <v>25612</v>
      </c>
      <c r="J81" s="43">
        <v>33976</v>
      </c>
      <c r="K81" s="43">
        <v>32241</v>
      </c>
    </row>
    <row r="82" spans="1:11" x14ac:dyDescent="0.25">
      <c r="A82" s="42" t="s">
        <v>5</v>
      </c>
      <c r="B82" s="43">
        <v>228356</v>
      </c>
      <c r="C82" s="43">
        <v>36289</v>
      </c>
      <c r="D82" s="43">
        <v>63881</v>
      </c>
      <c r="E82" s="43">
        <v>65673</v>
      </c>
      <c r="F82" s="43">
        <v>59668</v>
      </c>
      <c r="G82" s="43">
        <v>74555</v>
      </c>
      <c r="H82" s="43">
        <v>24658</v>
      </c>
      <c r="I82" s="43">
        <v>46488</v>
      </c>
      <c r="J82" s="43">
        <v>33693</v>
      </c>
      <c r="K82" s="43">
        <v>31319</v>
      </c>
    </row>
    <row r="83" spans="1:11" x14ac:dyDescent="0.25">
      <c r="A83" s="42" t="s">
        <v>6</v>
      </c>
      <c r="B83" s="43">
        <v>20338</v>
      </c>
      <c r="C83" s="43">
        <v>4571</v>
      </c>
      <c r="D83" s="43">
        <v>7008</v>
      </c>
      <c r="E83" s="43">
        <v>4949</v>
      </c>
      <c r="F83" s="43">
        <v>4459</v>
      </c>
      <c r="G83" s="43">
        <v>7562</v>
      </c>
      <c r="H83" s="43">
        <v>3263</v>
      </c>
      <c r="I83" s="43">
        <v>5186</v>
      </c>
      <c r="J83" s="43">
        <v>2617</v>
      </c>
      <c r="K83" s="43">
        <v>2392</v>
      </c>
    </row>
    <row r="84" spans="1:11" x14ac:dyDescent="0.25">
      <c r="A84" s="42" t="s">
        <v>7</v>
      </c>
      <c r="B84" s="43">
        <v>34455</v>
      </c>
      <c r="C84" s="43">
        <v>6894</v>
      </c>
      <c r="D84" s="43">
        <v>11218</v>
      </c>
      <c r="E84" s="43">
        <v>8395</v>
      </c>
      <c r="F84" s="43">
        <v>7523</v>
      </c>
      <c r="G84" s="43">
        <v>12441</v>
      </c>
      <c r="H84" s="43">
        <v>4880</v>
      </c>
      <c r="I84" s="43">
        <v>8430</v>
      </c>
      <c r="J84" s="43">
        <v>4544</v>
      </c>
      <c r="K84" s="43">
        <v>4131</v>
      </c>
    </row>
    <row r="85" spans="1:11" x14ac:dyDescent="0.25">
      <c r="A85" s="42" t="s">
        <v>8</v>
      </c>
      <c r="B85" s="43">
        <v>35857</v>
      </c>
      <c r="C85" s="43">
        <v>7529</v>
      </c>
      <c r="D85" s="43">
        <v>12352</v>
      </c>
      <c r="E85" s="43">
        <v>8372</v>
      </c>
      <c r="F85" s="43">
        <v>7510</v>
      </c>
      <c r="G85" s="43">
        <v>13046</v>
      </c>
      <c r="H85" s="43">
        <v>5342</v>
      </c>
      <c r="I85" s="43">
        <v>9131</v>
      </c>
      <c r="J85" s="43">
        <v>4530</v>
      </c>
      <c r="K85" s="43">
        <v>4140</v>
      </c>
    </row>
    <row r="86" spans="1:11" x14ac:dyDescent="0.25">
      <c r="A86" s="42" t="s">
        <v>9</v>
      </c>
      <c r="B86" s="43">
        <v>244532</v>
      </c>
      <c r="C86" s="43">
        <v>41183</v>
      </c>
      <c r="D86" s="43">
        <v>82023</v>
      </c>
      <c r="E86" s="43">
        <v>51847</v>
      </c>
      <c r="F86" s="43">
        <v>46525</v>
      </c>
      <c r="G86" s="43">
        <v>86502</v>
      </c>
      <c r="H86" s="43">
        <v>30481</v>
      </c>
      <c r="I86" s="43">
        <v>61595</v>
      </c>
      <c r="J86" s="43">
        <v>29409</v>
      </c>
      <c r="K86" s="43">
        <v>26880</v>
      </c>
    </row>
    <row r="87" spans="1:11" x14ac:dyDescent="0.25">
      <c r="A87" s="42" t="s">
        <v>80</v>
      </c>
      <c r="B87" s="43">
        <v>212425</v>
      </c>
      <c r="C87" s="43">
        <v>18990</v>
      </c>
      <c r="D87" s="43">
        <v>64603</v>
      </c>
      <c r="E87" s="43">
        <v>34611</v>
      </c>
      <c r="F87" s="43">
        <v>30939</v>
      </c>
      <c r="G87" s="43">
        <v>75504</v>
      </c>
      <c r="H87" s="43">
        <v>14942</v>
      </c>
      <c r="I87" s="43">
        <v>49514</v>
      </c>
      <c r="J87" s="43">
        <v>20841</v>
      </c>
      <c r="K87" s="43">
        <v>18877</v>
      </c>
    </row>
    <row r="88" spans="1:11" x14ac:dyDescent="0.25">
      <c r="A88" s="42" t="s">
        <v>81</v>
      </c>
      <c r="B88" s="43">
        <v>12906</v>
      </c>
      <c r="C88" s="43">
        <v>122</v>
      </c>
      <c r="D88" s="43">
        <v>2957</v>
      </c>
      <c r="E88" s="43">
        <v>1513</v>
      </c>
      <c r="F88" s="43">
        <v>1347</v>
      </c>
      <c r="G88" s="43">
        <v>4986</v>
      </c>
      <c r="H88" s="43">
        <v>90</v>
      </c>
      <c r="I88" s="43">
        <v>2317</v>
      </c>
      <c r="J88" s="43">
        <v>909</v>
      </c>
      <c r="K88" s="43">
        <v>820</v>
      </c>
    </row>
    <row r="89" spans="1:11" x14ac:dyDescent="0.25">
      <c r="A89" s="44" t="s">
        <v>11</v>
      </c>
      <c r="B89" s="18">
        <f>SUM(B81:B88)</f>
        <v>988362</v>
      </c>
      <c r="C89" s="18">
        <f t="shared" ref="C89:F89" si="15">SUM(C81:C88)</f>
        <v>130504</v>
      </c>
      <c r="D89" s="18">
        <f t="shared" si="15"/>
        <v>277972</v>
      </c>
      <c r="E89" s="18">
        <f t="shared" si="15"/>
        <v>253147</v>
      </c>
      <c r="F89" s="18">
        <f t="shared" si="15"/>
        <v>229341</v>
      </c>
      <c r="G89" s="18">
        <f>SUM(G81:G88)</f>
        <v>327918</v>
      </c>
      <c r="H89" s="18">
        <f t="shared" ref="H89:K89" si="16">SUM(H81:H88)</f>
        <v>93922</v>
      </c>
      <c r="I89" s="18">
        <f t="shared" si="16"/>
        <v>208273</v>
      </c>
      <c r="J89" s="18">
        <f t="shared" si="16"/>
        <v>130519</v>
      </c>
      <c r="K89" s="18">
        <f t="shared" si="16"/>
        <v>120800</v>
      </c>
    </row>
    <row r="90" spans="1:11" ht="48.75" x14ac:dyDescent="0.25">
      <c r="A90" s="45" t="s">
        <v>82</v>
      </c>
      <c r="B90" s="18">
        <f>SUM(B81:B84)</f>
        <v>482642</v>
      </c>
      <c r="C90" s="18">
        <f t="shared" ref="C90:E90" si="17">SUM(C81:C84)</f>
        <v>62680</v>
      </c>
      <c r="D90" s="18">
        <f t="shared" si="17"/>
        <v>116037</v>
      </c>
      <c r="E90" s="18">
        <f t="shared" si="17"/>
        <v>156804</v>
      </c>
      <c r="F90" s="18">
        <f>SUM(F81:F86)</f>
        <v>197055</v>
      </c>
      <c r="G90" s="18">
        <f t="shared" ref="G90:J90" si="18">SUM(G81:G84)</f>
        <v>147880</v>
      </c>
      <c r="H90" s="18">
        <f t="shared" si="18"/>
        <v>43067</v>
      </c>
      <c r="I90" s="18">
        <f t="shared" si="18"/>
        <v>85716</v>
      </c>
      <c r="J90" s="18">
        <f t="shared" si="18"/>
        <v>74830</v>
      </c>
      <c r="K90" s="18">
        <f>SUM(K81:K86)</f>
        <v>101103</v>
      </c>
    </row>
    <row r="91" spans="1:11" ht="24.75" x14ac:dyDescent="0.25">
      <c r="A91" s="45" t="s">
        <v>88</v>
      </c>
      <c r="B91" s="18">
        <v>77945</v>
      </c>
      <c r="C91" s="18">
        <v>7959</v>
      </c>
      <c r="D91" s="18">
        <v>18868</v>
      </c>
      <c r="E91" s="18">
        <v>21931</v>
      </c>
      <c r="F91" s="18">
        <v>32412</v>
      </c>
      <c r="G91" s="18">
        <v>24499</v>
      </c>
      <c r="H91" s="18">
        <v>5501</v>
      </c>
      <c r="I91" s="18">
        <v>14144</v>
      </c>
      <c r="J91" s="18">
        <v>11631</v>
      </c>
      <c r="K91" s="18">
        <v>18890</v>
      </c>
    </row>
    <row r="92" spans="1:11" ht="24.75" x14ac:dyDescent="0.25">
      <c r="A92" s="45" t="s">
        <v>89</v>
      </c>
      <c r="B92" s="18">
        <v>23</v>
      </c>
      <c r="C92" s="54">
        <v>5</v>
      </c>
      <c r="D92" s="18">
        <v>0</v>
      </c>
      <c r="E92" s="18">
        <v>8</v>
      </c>
      <c r="F92" s="18">
        <v>0</v>
      </c>
      <c r="G92" s="18">
        <v>6</v>
      </c>
      <c r="H92" s="18">
        <v>2</v>
      </c>
      <c r="I92" s="18">
        <v>0</v>
      </c>
      <c r="J92" s="18">
        <v>4</v>
      </c>
      <c r="K92" s="18">
        <v>0</v>
      </c>
    </row>
    <row r="93" spans="1:11" ht="48.75" x14ac:dyDescent="0.25">
      <c r="A93" s="45" t="s">
        <v>84</v>
      </c>
      <c r="B93" s="18">
        <f>B90-B$13</f>
        <v>77968</v>
      </c>
      <c r="C93" s="18">
        <f t="shared" ref="C93:K93" si="19">C90-C$13</f>
        <v>7964</v>
      </c>
      <c r="D93" s="18">
        <f t="shared" si="19"/>
        <v>18868</v>
      </c>
      <c r="E93" s="18">
        <f t="shared" si="19"/>
        <v>21939</v>
      </c>
      <c r="F93" s="18">
        <f t="shared" si="19"/>
        <v>32412</v>
      </c>
      <c r="G93" s="18">
        <f t="shared" si="19"/>
        <v>24505</v>
      </c>
      <c r="H93" s="18">
        <f t="shared" si="19"/>
        <v>5503</v>
      </c>
      <c r="I93" s="18">
        <f t="shared" si="19"/>
        <v>14144</v>
      </c>
      <c r="J93" s="18">
        <f t="shared" si="19"/>
        <v>11635</v>
      </c>
      <c r="K93" s="18">
        <f t="shared" si="19"/>
        <v>18890</v>
      </c>
    </row>
    <row r="94" spans="1:11" ht="24.75" x14ac:dyDescent="0.25">
      <c r="A94" s="45" t="s">
        <v>92</v>
      </c>
      <c r="B94" s="18">
        <v>1785.9166666666667</v>
      </c>
      <c r="C94" s="18">
        <v>121.91666666666667</v>
      </c>
      <c r="D94" s="18">
        <v>366.16666666666669</v>
      </c>
      <c r="E94" s="18">
        <v>568.41666666666663</v>
      </c>
      <c r="F94" s="18">
        <v>519.16666666666663</v>
      </c>
      <c r="G94" s="18">
        <v>519</v>
      </c>
      <c r="H94" s="18">
        <v>78.5</v>
      </c>
      <c r="I94" s="18">
        <v>270.5</v>
      </c>
      <c r="J94" s="18">
        <v>296.16666666666669</v>
      </c>
      <c r="K94" s="18">
        <v>296.83333333333331</v>
      </c>
    </row>
    <row r="95" spans="1:11" x14ac:dyDescent="0.25">
      <c r="A95" s="49"/>
      <c r="B95" s="47"/>
      <c r="C95" s="47"/>
      <c r="D95" s="47"/>
      <c r="E95" s="47"/>
      <c r="F95" s="47"/>
      <c r="G95" s="47"/>
      <c r="H95" s="47"/>
      <c r="I95" s="47"/>
      <c r="J95" s="47"/>
      <c r="K95" s="47"/>
    </row>
    <row r="96" spans="1:11" s="56" customFormat="1" x14ac:dyDescent="0.25">
      <c r="A96" s="55" t="s">
        <v>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opLeftCell="F1" workbookViewId="0">
      <selection activeCell="Q15" sqref="Q15"/>
    </sheetView>
  </sheetViews>
  <sheetFormatPr defaultRowHeight="15" x14ac:dyDescent="0.25"/>
  <cols>
    <col min="1" max="1" width="18.140625" customWidth="1"/>
    <col min="2" max="2" width="15.140625" customWidth="1"/>
    <col min="3" max="8" width="14.5703125" customWidth="1"/>
    <col min="9" max="9" width="15.85546875" style="19" customWidth="1"/>
    <col min="10" max="10" width="9.140625" hidden="1" customWidth="1"/>
    <col min="11" max="11" width="0" hidden="1" customWidth="1"/>
    <col min="12" max="12" width="8.28515625" customWidth="1"/>
  </cols>
  <sheetData>
    <row r="1" spans="1:22" s="2" customFormat="1" ht="22.5" customHeight="1" x14ac:dyDescent="0.25">
      <c r="A1" s="1" t="s">
        <v>0</v>
      </c>
      <c r="I1" s="1"/>
    </row>
    <row r="2" spans="1:22" s="3" customFormat="1" ht="19.5" customHeight="1" x14ac:dyDescent="0.25">
      <c r="B2" s="4" t="s">
        <v>1</v>
      </c>
      <c r="I2" s="4"/>
      <c r="M2" s="57" t="s">
        <v>2</v>
      </c>
      <c r="N2" s="57"/>
      <c r="O2" s="57"/>
      <c r="P2" s="57"/>
      <c r="Q2" s="57"/>
      <c r="R2" s="57"/>
      <c r="S2" s="57"/>
      <c r="T2" s="57"/>
      <c r="U2" s="57"/>
      <c r="V2" s="57"/>
    </row>
    <row r="3" spans="1:22" s="2" customFormat="1" ht="18.75" customHeight="1" x14ac:dyDescent="0.2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6" t="s">
        <v>11</v>
      </c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1:22" x14ac:dyDescent="0.25">
      <c r="A4" s="7" t="s">
        <v>4</v>
      </c>
      <c r="B4" s="8">
        <v>40179</v>
      </c>
      <c r="C4" s="8"/>
      <c r="D4" s="8"/>
      <c r="E4" s="8"/>
      <c r="F4" s="8"/>
      <c r="G4" s="8"/>
      <c r="H4" s="8"/>
      <c r="I4" s="9">
        <f>SUM(B4:H4)</f>
        <v>40179</v>
      </c>
      <c r="J4" s="10">
        <f>B5+C6+C7+D7</f>
        <v>22924</v>
      </c>
      <c r="K4" s="11">
        <v>5945</v>
      </c>
      <c r="L4" s="10"/>
    </row>
    <row r="5" spans="1:22" s="14" customFormat="1" x14ac:dyDescent="0.25">
      <c r="A5" s="7" t="s">
        <v>5</v>
      </c>
      <c r="B5" s="12">
        <v>5097</v>
      </c>
      <c r="C5" s="8">
        <v>56085</v>
      </c>
      <c r="D5" s="8"/>
      <c r="E5" s="8"/>
      <c r="F5" s="8"/>
      <c r="G5" s="8"/>
      <c r="H5" s="8"/>
      <c r="I5" s="9">
        <f t="shared" ref="I5:I11" si="0">SUM(B5:H5)</f>
        <v>61182</v>
      </c>
      <c r="J5" s="13">
        <f>C8+D8+E8+D9+E9</f>
        <v>8479</v>
      </c>
      <c r="K5" s="11">
        <v>7503</v>
      </c>
      <c r="L5" s="13"/>
    </row>
    <row r="6" spans="1:22" x14ac:dyDescent="0.25">
      <c r="A6" s="7" t="s">
        <v>6</v>
      </c>
      <c r="B6" s="15"/>
      <c r="C6" s="16">
        <v>7507</v>
      </c>
      <c r="D6" s="15">
        <v>628</v>
      </c>
      <c r="E6" s="15"/>
      <c r="F6" s="15"/>
      <c r="G6" s="15"/>
      <c r="H6" s="15"/>
      <c r="I6" s="9">
        <f t="shared" si="0"/>
        <v>8135</v>
      </c>
      <c r="K6" s="11">
        <v>1257</v>
      </c>
      <c r="M6" s="2" t="s">
        <v>12</v>
      </c>
    </row>
    <row r="7" spans="1:22" x14ac:dyDescent="0.25">
      <c r="A7" s="7" t="s">
        <v>7</v>
      </c>
      <c r="B7" s="15"/>
      <c r="C7" s="16">
        <v>3239</v>
      </c>
      <c r="D7" s="16">
        <v>7081</v>
      </c>
      <c r="E7" s="15">
        <v>3716</v>
      </c>
      <c r="F7" s="15"/>
      <c r="G7" s="15"/>
      <c r="H7" s="15"/>
      <c r="I7" s="9">
        <f t="shared" si="0"/>
        <v>14036</v>
      </c>
      <c r="K7" s="11">
        <v>2371</v>
      </c>
      <c r="M7" s="14"/>
    </row>
    <row r="8" spans="1:22" x14ac:dyDescent="0.25">
      <c r="A8" s="7" t="s">
        <v>8</v>
      </c>
      <c r="B8" s="15"/>
      <c r="C8" s="16">
        <v>88</v>
      </c>
      <c r="D8" s="16">
        <v>683</v>
      </c>
      <c r="E8" s="16">
        <v>6903</v>
      </c>
      <c r="F8" s="15">
        <v>2493</v>
      </c>
      <c r="G8" s="15"/>
      <c r="H8" s="15"/>
      <c r="I8" s="9">
        <f t="shared" si="0"/>
        <v>10167</v>
      </c>
      <c r="K8" s="11">
        <v>2411</v>
      </c>
      <c r="M8" t="s">
        <v>13</v>
      </c>
    </row>
    <row r="9" spans="1:22" x14ac:dyDescent="0.25">
      <c r="A9" s="7" t="s">
        <v>9</v>
      </c>
      <c r="B9" s="15"/>
      <c r="C9" s="15"/>
      <c r="D9" s="16">
        <v>2</v>
      </c>
      <c r="E9" s="16">
        <v>803</v>
      </c>
      <c r="F9" s="15">
        <v>8621</v>
      </c>
      <c r="G9" s="15">
        <v>57636</v>
      </c>
      <c r="H9" s="15"/>
      <c r="I9" s="9">
        <f t="shared" si="0"/>
        <v>67062</v>
      </c>
      <c r="J9" s="10">
        <f>SUM(B9:F9)</f>
        <v>9426</v>
      </c>
      <c r="K9" s="11">
        <v>17236</v>
      </c>
      <c r="L9" s="10"/>
      <c r="M9" t="s">
        <v>14</v>
      </c>
    </row>
    <row r="10" spans="1:22" x14ac:dyDescent="0.25">
      <c r="A10" s="7" t="s">
        <v>10</v>
      </c>
      <c r="B10" s="15"/>
      <c r="C10" s="15"/>
      <c r="D10" s="15"/>
      <c r="E10" s="15"/>
      <c r="F10" s="15"/>
      <c r="G10" s="15">
        <v>15830</v>
      </c>
      <c r="H10" s="15">
        <v>111666</v>
      </c>
      <c r="I10" s="9">
        <f t="shared" si="0"/>
        <v>127496</v>
      </c>
      <c r="J10" s="10">
        <f>SUM(B21:F21)</f>
        <v>26089</v>
      </c>
      <c r="K10" s="11">
        <v>22349</v>
      </c>
      <c r="L10" s="10"/>
    </row>
    <row r="11" spans="1:22" s="19" customFormat="1" ht="17.25" customHeight="1" x14ac:dyDescent="0.25">
      <c r="A11" s="17" t="s">
        <v>11</v>
      </c>
      <c r="B11" s="18">
        <f>SUM(B4:B10)</f>
        <v>45276</v>
      </c>
      <c r="C11" s="18">
        <f t="shared" ref="C11:H11" si="1">SUM(C4:C10)</f>
        <v>66919</v>
      </c>
      <c r="D11" s="18">
        <f t="shared" si="1"/>
        <v>8394</v>
      </c>
      <c r="E11" s="18">
        <f t="shared" si="1"/>
        <v>11422</v>
      </c>
      <c r="F11" s="18">
        <f t="shared" si="1"/>
        <v>11114</v>
      </c>
      <c r="G11" s="18">
        <f t="shared" si="1"/>
        <v>73466</v>
      </c>
      <c r="H11" s="18">
        <f t="shared" si="1"/>
        <v>111666</v>
      </c>
      <c r="I11" s="9">
        <f t="shared" si="0"/>
        <v>328257</v>
      </c>
      <c r="K11" s="19">
        <f>SUM(K4:K10)</f>
        <v>59072</v>
      </c>
      <c r="M11" t="s">
        <v>15</v>
      </c>
    </row>
    <row r="12" spans="1:22" s="19" customFormat="1" x14ac:dyDescent="0.25">
      <c r="A12" s="20"/>
      <c r="I12" s="21"/>
      <c r="M12" t="s">
        <v>16</v>
      </c>
    </row>
    <row r="13" spans="1:22" ht="15.75" x14ac:dyDescent="0.25">
      <c r="B13" s="11"/>
      <c r="C13" s="11"/>
      <c r="D13" s="11"/>
      <c r="E13" s="11"/>
      <c r="F13" s="11"/>
      <c r="G13" s="11"/>
      <c r="H13" s="11"/>
      <c r="M13" s="22" t="s">
        <v>17</v>
      </c>
    </row>
    <row r="14" spans="1:22" x14ac:dyDescent="0.25">
      <c r="A14" s="3"/>
      <c r="B14" s="4" t="s">
        <v>18</v>
      </c>
      <c r="C14" s="3"/>
      <c r="D14" s="3"/>
      <c r="E14" s="3"/>
      <c r="F14" s="3"/>
      <c r="G14" s="3"/>
      <c r="H14" s="3"/>
      <c r="I14" s="4"/>
      <c r="J14" s="3"/>
      <c r="K14" s="3"/>
      <c r="M14" s="19"/>
    </row>
    <row r="15" spans="1:22" x14ac:dyDescent="0.25">
      <c r="A15" s="5" t="s">
        <v>3</v>
      </c>
      <c r="B15" s="5" t="s">
        <v>4</v>
      </c>
      <c r="C15" s="5" t="s">
        <v>5</v>
      </c>
      <c r="D15" s="5" t="s">
        <v>6</v>
      </c>
      <c r="E15" s="5" t="s">
        <v>7</v>
      </c>
      <c r="F15" s="5" t="s">
        <v>8</v>
      </c>
      <c r="G15" s="5" t="s">
        <v>9</v>
      </c>
      <c r="H15" s="5" t="s">
        <v>10</v>
      </c>
      <c r="I15" s="6" t="s">
        <v>11</v>
      </c>
      <c r="J15" s="2"/>
      <c r="K15" s="2"/>
      <c r="M15" s="19"/>
    </row>
    <row r="16" spans="1:22" x14ac:dyDescent="0.25">
      <c r="A16" s="7" t="s">
        <v>4</v>
      </c>
      <c r="B16" s="8">
        <v>147184</v>
      </c>
      <c r="C16" s="8"/>
      <c r="D16" s="8"/>
      <c r="E16" s="8"/>
      <c r="F16" s="8"/>
      <c r="G16" s="8"/>
      <c r="H16" s="8"/>
      <c r="I16" s="9">
        <f>SUM(B16:H16)</f>
        <v>147184</v>
      </c>
      <c r="J16" s="10">
        <f>B17+C18+C19+D19</f>
        <v>72737</v>
      </c>
      <c r="K16" s="11">
        <v>22729</v>
      </c>
      <c r="M16" t="s">
        <v>19</v>
      </c>
    </row>
    <row r="17" spans="1:14" x14ac:dyDescent="0.25">
      <c r="A17" s="7" t="s">
        <v>5</v>
      </c>
      <c r="B17" s="12">
        <v>20330</v>
      </c>
      <c r="C17" s="8">
        <v>174067</v>
      </c>
      <c r="D17" s="8"/>
      <c r="E17" s="8"/>
      <c r="F17" s="8"/>
      <c r="G17" s="8"/>
      <c r="H17" s="8"/>
      <c r="I17" s="9">
        <f t="shared" ref="I17:I23" si="2">SUM(B17:H17)</f>
        <v>194397</v>
      </c>
      <c r="J17" s="13">
        <f>C20+D20+E20+D21+E21</f>
        <v>24036</v>
      </c>
      <c r="K17" s="11">
        <v>26268</v>
      </c>
    </row>
    <row r="18" spans="1:14" x14ac:dyDescent="0.25">
      <c r="A18" s="7" t="s">
        <v>6</v>
      </c>
      <c r="B18" s="15"/>
      <c r="C18" s="16">
        <v>21867</v>
      </c>
      <c r="D18" s="15">
        <v>1515</v>
      </c>
      <c r="E18" s="15"/>
      <c r="F18" s="15"/>
      <c r="G18" s="15"/>
      <c r="H18" s="15"/>
      <c r="I18" s="9">
        <f t="shared" si="2"/>
        <v>23382</v>
      </c>
      <c r="K18" s="11">
        <v>4184</v>
      </c>
      <c r="M18" s="3" t="s">
        <v>20</v>
      </c>
    </row>
    <row r="19" spans="1:14" x14ac:dyDescent="0.25">
      <c r="A19" s="7" t="s">
        <v>7</v>
      </c>
      <c r="B19" s="15"/>
      <c r="C19" s="16">
        <v>10407</v>
      </c>
      <c r="D19" s="16">
        <v>20133</v>
      </c>
      <c r="E19" s="15">
        <v>9647</v>
      </c>
      <c r="F19" s="15"/>
      <c r="G19" s="15"/>
      <c r="H19" s="15"/>
      <c r="I19" s="9">
        <f t="shared" si="2"/>
        <v>40187</v>
      </c>
      <c r="J19" s="10">
        <f>B17*10+C18*10+C19*20+D19*10</f>
        <v>831440</v>
      </c>
      <c r="K19" s="11">
        <v>7845</v>
      </c>
      <c r="M19" s="19"/>
    </row>
    <row r="20" spans="1:14" x14ac:dyDescent="0.25">
      <c r="A20" s="7" t="s">
        <v>8</v>
      </c>
      <c r="B20" s="15"/>
      <c r="C20" s="16">
        <v>402</v>
      </c>
      <c r="D20" s="16">
        <v>2219</v>
      </c>
      <c r="E20" s="16">
        <v>18813</v>
      </c>
      <c r="F20" s="15">
        <v>5985</v>
      </c>
      <c r="G20" s="15"/>
      <c r="H20" s="15"/>
      <c r="I20" s="9">
        <f t="shared" si="2"/>
        <v>27419</v>
      </c>
      <c r="J20" s="10">
        <f>C20*50+D20*40+E20*30+D21*40+E21*30</f>
        <v>751390</v>
      </c>
      <c r="K20" s="11">
        <v>7494</v>
      </c>
      <c r="M20" s="19"/>
    </row>
    <row r="21" spans="1:14" x14ac:dyDescent="0.25">
      <c r="A21" s="7" t="s">
        <v>9</v>
      </c>
      <c r="B21" s="15"/>
      <c r="C21" s="15"/>
      <c r="D21" s="16">
        <v>8</v>
      </c>
      <c r="E21" s="16">
        <v>2594</v>
      </c>
      <c r="F21" s="15">
        <v>23487</v>
      </c>
      <c r="G21" s="15">
        <v>150210</v>
      </c>
      <c r="H21" s="15"/>
      <c r="I21" s="9">
        <f t="shared" si="2"/>
        <v>176299</v>
      </c>
      <c r="J21" s="10">
        <f>SUM(J19:J20)</f>
        <v>1582830</v>
      </c>
      <c r="K21" s="11">
        <v>49627</v>
      </c>
      <c r="M21" s="19"/>
    </row>
    <row r="22" spans="1:14" x14ac:dyDescent="0.25">
      <c r="A22" s="7" t="s">
        <v>10</v>
      </c>
      <c r="B22" s="15"/>
      <c r="C22" s="15"/>
      <c r="D22" s="15"/>
      <c r="E22" s="15"/>
      <c r="F22" s="15"/>
      <c r="G22" s="15">
        <v>49001</v>
      </c>
      <c r="H22" s="15">
        <v>331576</v>
      </c>
      <c r="I22" s="9">
        <f t="shared" si="2"/>
        <v>380577</v>
      </c>
      <c r="K22" s="11">
        <v>63939</v>
      </c>
      <c r="M22" s="19"/>
    </row>
    <row r="23" spans="1:14" x14ac:dyDescent="0.25">
      <c r="A23" s="17" t="s">
        <v>11</v>
      </c>
      <c r="B23" s="18">
        <f>SUM(B16:B22)</f>
        <v>167514</v>
      </c>
      <c r="C23" s="18">
        <f t="shared" ref="C23:H23" si="3">SUM(C16:C22)</f>
        <v>206743</v>
      </c>
      <c r="D23" s="18">
        <f t="shared" si="3"/>
        <v>23875</v>
      </c>
      <c r="E23" s="18">
        <f t="shared" si="3"/>
        <v>31054</v>
      </c>
      <c r="F23" s="18">
        <f t="shared" si="3"/>
        <v>29472</v>
      </c>
      <c r="G23" s="18">
        <f t="shared" si="3"/>
        <v>199211</v>
      </c>
      <c r="H23" s="18">
        <f t="shared" si="3"/>
        <v>331576</v>
      </c>
      <c r="I23" s="9">
        <f t="shared" si="2"/>
        <v>989445</v>
      </c>
      <c r="J23" s="19"/>
      <c r="K23" s="19">
        <f>SUM(K16:K22)</f>
        <v>182086</v>
      </c>
      <c r="M23" s="19"/>
    </row>
    <row r="24" spans="1:14" x14ac:dyDescent="0.25">
      <c r="M24" s="19"/>
    </row>
    <row r="25" spans="1:14" x14ac:dyDescent="0.25">
      <c r="A25" s="20"/>
      <c r="B25" s="23"/>
      <c r="C25" s="23"/>
      <c r="D25" s="23"/>
      <c r="E25" s="23"/>
      <c r="F25" s="23"/>
      <c r="G25" s="23"/>
      <c r="H25" s="23"/>
      <c r="I25" s="24"/>
      <c r="M25" s="19"/>
    </row>
    <row r="26" spans="1:14" s="2" customFormat="1" ht="22.5" customHeight="1" x14ac:dyDescent="0.25">
      <c r="A26" s="1" t="s">
        <v>21</v>
      </c>
      <c r="I26" s="1"/>
    </row>
    <row r="27" spans="1:14" x14ac:dyDescent="0.25">
      <c r="A27" s="20"/>
      <c r="B27" s="4" t="s">
        <v>1</v>
      </c>
      <c r="C27" s="23"/>
      <c r="D27" s="23"/>
      <c r="E27" s="23"/>
      <c r="F27" s="23"/>
      <c r="G27" s="23"/>
      <c r="H27" s="23"/>
      <c r="I27" s="24"/>
      <c r="N27" s="3"/>
    </row>
    <row r="28" spans="1:14" x14ac:dyDescent="0.25">
      <c r="A28" s="5" t="s">
        <v>3</v>
      </c>
      <c r="B28" s="5" t="s">
        <v>4</v>
      </c>
      <c r="C28" s="5" t="s">
        <v>5</v>
      </c>
      <c r="D28" s="5" t="s">
        <v>6</v>
      </c>
      <c r="E28" s="5" t="s">
        <v>7</v>
      </c>
      <c r="F28" s="5" t="s">
        <v>8</v>
      </c>
      <c r="G28" s="5" t="s">
        <v>9</v>
      </c>
      <c r="H28" s="5" t="s">
        <v>10</v>
      </c>
      <c r="I28" s="6" t="s">
        <v>11</v>
      </c>
    </row>
    <row r="29" spans="1:14" x14ac:dyDescent="0.25">
      <c r="A29" s="7" t="s">
        <v>4</v>
      </c>
      <c r="B29" s="8">
        <f>K29</f>
        <v>5945</v>
      </c>
      <c r="C29" s="8"/>
      <c r="D29" s="8"/>
      <c r="E29" s="8"/>
      <c r="F29" s="8"/>
      <c r="G29" s="8"/>
      <c r="H29" s="8"/>
      <c r="I29" s="9">
        <f>SUM(B29:H29)</f>
        <v>5945</v>
      </c>
      <c r="J29" s="10">
        <f>B30+C31+C32+D32</f>
        <v>3528.3120348291359</v>
      </c>
      <c r="K29" s="11">
        <v>5945</v>
      </c>
      <c r="M29" s="2" t="s">
        <v>12</v>
      </c>
    </row>
    <row r="30" spans="1:14" x14ac:dyDescent="0.25">
      <c r="A30" s="7" t="s">
        <v>5</v>
      </c>
      <c r="B30" s="12">
        <f>B5/I5*K5</f>
        <v>625.0660488378935</v>
      </c>
      <c r="C30" s="8">
        <f>C5/I5*K5</f>
        <v>6877.9339511621065</v>
      </c>
      <c r="D30" s="8"/>
      <c r="E30" s="8"/>
      <c r="F30" s="8"/>
      <c r="G30" s="8"/>
      <c r="H30" s="8"/>
      <c r="I30" s="9">
        <f t="shared" ref="I30:I36" si="4">SUM(B30:H30)</f>
        <v>7503</v>
      </c>
      <c r="J30" s="13">
        <f>C33+D33+E33+D34+E34</f>
        <v>2027.326028465892</v>
      </c>
      <c r="K30" s="11">
        <v>7503</v>
      </c>
      <c r="M30" s="14"/>
    </row>
    <row r="31" spans="1:14" x14ac:dyDescent="0.25">
      <c r="A31" s="7" t="s">
        <v>6</v>
      </c>
      <c r="B31" s="15"/>
      <c r="C31" s="16">
        <f>C6/I6*K6</f>
        <v>1159.9629993853719</v>
      </c>
      <c r="D31" s="15">
        <f>D6/I6*K6</f>
        <v>97.037000614628155</v>
      </c>
      <c r="E31" s="15"/>
      <c r="F31" s="15"/>
      <c r="G31" s="15"/>
      <c r="H31" s="15"/>
      <c r="I31" s="9">
        <f t="shared" si="4"/>
        <v>1257</v>
      </c>
      <c r="K31" s="11">
        <v>1257</v>
      </c>
      <c r="M31" t="s">
        <v>61</v>
      </c>
    </row>
    <row r="32" spans="1:14" x14ac:dyDescent="0.25">
      <c r="A32" s="7" t="s">
        <v>7</v>
      </c>
      <c r="B32" s="15"/>
      <c r="C32" s="16">
        <f>C7/I7*K7</f>
        <v>547.14085209461382</v>
      </c>
      <c r="D32" s="16">
        <f>D7/I7*K7</f>
        <v>1196.1421345112567</v>
      </c>
      <c r="E32" s="15">
        <f>E7/I7*K7</f>
        <v>627.71701339412937</v>
      </c>
      <c r="F32" s="15"/>
      <c r="G32" s="15"/>
      <c r="H32" s="15"/>
      <c r="I32" s="9">
        <f t="shared" si="4"/>
        <v>2371</v>
      </c>
      <c r="K32" s="11">
        <v>2371</v>
      </c>
      <c r="M32" t="s">
        <v>59</v>
      </c>
    </row>
    <row r="33" spans="1:22" x14ac:dyDescent="0.25">
      <c r="A33" s="7" t="s">
        <v>8</v>
      </c>
      <c r="B33" s="15"/>
      <c r="C33" s="16">
        <v>21</v>
      </c>
      <c r="D33" s="16">
        <f>D8/I8*K8</f>
        <v>161.96646011606177</v>
      </c>
      <c r="E33" s="16">
        <f>E8/I8*K8</f>
        <v>1636.9758040719978</v>
      </c>
      <c r="F33" s="15">
        <f>F8/I8*K8</f>
        <v>591.18943641192084</v>
      </c>
      <c r="G33" s="15"/>
      <c r="H33" s="15"/>
      <c r="I33" s="9">
        <f t="shared" si="4"/>
        <v>2411.1317005999804</v>
      </c>
      <c r="K33" s="11">
        <v>2411</v>
      </c>
      <c r="M33" s="19" t="s">
        <v>60</v>
      </c>
      <c r="N33" s="19"/>
    </row>
    <row r="34" spans="1:22" x14ac:dyDescent="0.25">
      <c r="A34" s="7" t="s">
        <v>9</v>
      </c>
      <c r="B34" s="15"/>
      <c r="C34" s="15"/>
      <c r="D34" s="16">
        <v>1</v>
      </c>
      <c r="E34" s="16">
        <f>E9/I9*K9</f>
        <v>206.38376427783246</v>
      </c>
      <c r="F34" s="15">
        <f>F9/I9*K9</f>
        <v>2215.7340371596429</v>
      </c>
      <c r="G34" s="15">
        <f>G9/I9*K9</f>
        <v>14813.368166771046</v>
      </c>
      <c r="H34" s="15"/>
      <c r="I34" s="9">
        <f t="shared" si="4"/>
        <v>17236.485968208523</v>
      </c>
      <c r="J34" s="10">
        <f>SUM(B34:F34)</f>
        <v>2423.1178014374755</v>
      </c>
      <c r="K34" s="11">
        <v>17236</v>
      </c>
      <c r="N34" s="19"/>
    </row>
    <row r="35" spans="1:22" x14ac:dyDescent="0.25">
      <c r="A35" s="7" t="s">
        <v>10</v>
      </c>
      <c r="B35" s="15"/>
      <c r="C35" s="15"/>
      <c r="D35" s="15"/>
      <c r="E35" s="15"/>
      <c r="F35" s="15"/>
      <c r="G35" s="15">
        <f>G10/I10*K10</f>
        <v>2774.8687801970259</v>
      </c>
      <c r="H35" s="15">
        <f>H10/I10*K10</f>
        <v>19574.131219802974</v>
      </c>
      <c r="I35" s="9">
        <f t="shared" si="4"/>
        <v>22349</v>
      </c>
      <c r="J35" s="10">
        <f>SUM(B45:F45)</f>
        <v>7342.6286365776332</v>
      </c>
      <c r="K35" s="11">
        <v>22349</v>
      </c>
      <c r="M35" t="s">
        <v>62</v>
      </c>
    </row>
    <row r="36" spans="1:22" x14ac:dyDescent="0.25">
      <c r="A36" s="17" t="s">
        <v>11</v>
      </c>
      <c r="B36" s="18">
        <f>SUM(B29:B35)</f>
        <v>6570.0660488378935</v>
      </c>
      <c r="C36" s="18">
        <f t="shared" ref="C36:H36" si="5">SUM(C29:C35)</f>
        <v>8606.0378026420913</v>
      </c>
      <c r="D36" s="18">
        <f t="shared" si="5"/>
        <v>1456.1455952419467</v>
      </c>
      <c r="E36" s="18">
        <f t="shared" si="5"/>
        <v>2471.0765817439597</v>
      </c>
      <c r="F36" s="18">
        <f t="shared" si="5"/>
        <v>2806.9234735715636</v>
      </c>
      <c r="G36" s="18">
        <f t="shared" si="5"/>
        <v>17588.236946968071</v>
      </c>
      <c r="H36" s="18">
        <f t="shared" si="5"/>
        <v>19574.131219802974</v>
      </c>
      <c r="I36" s="9">
        <f t="shared" si="4"/>
        <v>59072.617668808496</v>
      </c>
      <c r="K36" s="19">
        <f>SUM(K29:K35)</f>
        <v>59072</v>
      </c>
      <c r="M36" t="s">
        <v>63</v>
      </c>
    </row>
    <row r="37" spans="1:22" x14ac:dyDescent="0.25">
      <c r="M37" s="19" t="s">
        <v>64</v>
      </c>
    </row>
    <row r="38" spans="1:22" x14ac:dyDescent="0.25">
      <c r="B38" s="4" t="s">
        <v>18</v>
      </c>
    </row>
    <row r="39" spans="1:22" ht="15.75" x14ac:dyDescent="0.25">
      <c r="A39" s="5" t="s">
        <v>3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5" t="s">
        <v>9</v>
      </c>
      <c r="H39" s="5" t="s">
        <v>10</v>
      </c>
      <c r="I39" s="6" t="s">
        <v>11</v>
      </c>
      <c r="J39" s="2"/>
      <c r="K39" s="2"/>
      <c r="M39" s="22" t="s">
        <v>65</v>
      </c>
    </row>
    <row r="40" spans="1:22" x14ac:dyDescent="0.25">
      <c r="A40" s="7" t="s">
        <v>4</v>
      </c>
      <c r="B40" s="8">
        <f>K40</f>
        <v>22729</v>
      </c>
      <c r="C40" s="8"/>
      <c r="D40" s="8"/>
      <c r="E40" s="8"/>
      <c r="F40" s="8"/>
      <c r="G40" s="8"/>
      <c r="H40" s="8"/>
      <c r="I40" s="9">
        <f>SUM(B40:H40)</f>
        <v>22729</v>
      </c>
      <c r="J40" s="10">
        <f>B41+C42+C43+D43</f>
        <v>12621.792705194384</v>
      </c>
      <c r="K40" s="11">
        <v>22729</v>
      </c>
      <c r="M40" s="19"/>
    </row>
    <row r="41" spans="1:22" x14ac:dyDescent="0.25">
      <c r="A41" s="7" t="s">
        <v>5</v>
      </c>
      <c r="B41" s="12">
        <f>B17/I17*K17</f>
        <v>2747.1022700967605</v>
      </c>
      <c r="C41" s="8">
        <f>C17/I17*K17</f>
        <v>23520.897729903241</v>
      </c>
      <c r="D41" s="8"/>
      <c r="E41" s="8"/>
      <c r="F41" s="8"/>
      <c r="G41" s="8"/>
      <c r="H41" s="8"/>
      <c r="I41" s="9">
        <f t="shared" ref="I41:I47" si="6">SUM(B41:H41)</f>
        <v>26268</v>
      </c>
      <c r="J41" s="13">
        <f>C44+D44+E44+D45+E45</f>
        <v>6589.4087675406818</v>
      </c>
      <c r="K41" s="11">
        <v>26268</v>
      </c>
    </row>
    <row r="42" spans="1:22" x14ac:dyDescent="0.25">
      <c r="A42" s="7" t="s">
        <v>6</v>
      </c>
      <c r="B42" s="15"/>
      <c r="C42" s="16">
        <f>C18/I18*K18</f>
        <v>3912.9042853477035</v>
      </c>
      <c r="D42" s="15">
        <f>D18/I18*K18</f>
        <v>271.09571465229664</v>
      </c>
      <c r="E42" s="15"/>
      <c r="F42" s="15"/>
      <c r="G42" s="15"/>
      <c r="H42" s="15"/>
      <c r="I42" s="9">
        <f t="shared" si="6"/>
        <v>4184</v>
      </c>
      <c r="K42" s="11">
        <v>4184</v>
      </c>
      <c r="M42" t="s">
        <v>66</v>
      </c>
    </row>
    <row r="43" spans="1:22" x14ac:dyDescent="0.25">
      <c r="A43" s="7" t="s">
        <v>7</v>
      </c>
      <c r="B43" s="15"/>
      <c r="C43" s="16">
        <f>C19/I19*K19</f>
        <v>2031.5752606564313</v>
      </c>
      <c r="D43" s="16">
        <f>D19/I19*K19</f>
        <v>3930.2108890934883</v>
      </c>
      <c r="E43" s="15">
        <f>E19/I19*K19</f>
        <v>1883.2138502500807</v>
      </c>
      <c r="F43" s="15"/>
      <c r="G43" s="15"/>
      <c r="H43" s="15"/>
      <c r="I43" s="9">
        <f t="shared" si="6"/>
        <v>7845</v>
      </c>
      <c r="J43" s="10">
        <f>B41*10+C42*10+C43*20+D43*10</f>
        <v>146533.67965850813</v>
      </c>
      <c r="K43" s="11">
        <v>7845</v>
      </c>
    </row>
    <row r="44" spans="1:22" ht="15" customHeight="1" x14ac:dyDescent="0.25">
      <c r="A44" s="7" t="s">
        <v>8</v>
      </c>
      <c r="B44" s="15"/>
      <c r="C44" s="16">
        <f>C20/I20*K20</f>
        <v>109.87227834713156</v>
      </c>
      <c r="D44" s="16">
        <f>D20/I20*K20</f>
        <v>606.4840439111565</v>
      </c>
      <c r="E44" s="16">
        <f>E20/I20*K20</f>
        <v>5141.8586381706118</v>
      </c>
      <c r="F44" s="15">
        <f>F20/I20*K20</f>
        <v>1635.7850395711002</v>
      </c>
      <c r="G44" s="15"/>
      <c r="H44" s="15"/>
      <c r="I44" s="9">
        <f t="shared" si="6"/>
        <v>7494</v>
      </c>
      <c r="J44" s="10">
        <f>C44*50+D44*40+E44*30+D45*40+E45*30</f>
        <v>205954.54903227463</v>
      </c>
      <c r="K44" s="11">
        <v>7494</v>
      </c>
      <c r="M44" s="3" t="s">
        <v>67</v>
      </c>
    </row>
    <row r="45" spans="1:22" x14ac:dyDescent="0.25">
      <c r="A45" s="7" t="s">
        <v>9</v>
      </c>
      <c r="B45" s="15"/>
      <c r="C45" s="15"/>
      <c r="D45" s="16">
        <v>1</v>
      </c>
      <c r="E45" s="16">
        <f>E21/I21*K21</f>
        <v>730.19380711178167</v>
      </c>
      <c r="F45" s="15">
        <f>F21/I21*K21</f>
        <v>6611.4348294658512</v>
      </c>
      <c r="G45" s="15">
        <f>G21/I21*K21</f>
        <v>42283.119416445923</v>
      </c>
      <c r="H45" s="15"/>
      <c r="I45" s="9">
        <f t="shared" si="6"/>
        <v>49625.748053023555</v>
      </c>
      <c r="J45" s="10">
        <f>SUM(J43:J44)</f>
        <v>352488.22869078279</v>
      </c>
      <c r="K45" s="11">
        <v>49627</v>
      </c>
    </row>
    <row r="46" spans="1:22" ht="15" customHeight="1" x14ac:dyDescent="0.25">
      <c r="A46" s="7" t="s">
        <v>10</v>
      </c>
      <c r="B46" s="15"/>
      <c r="C46" s="15"/>
      <c r="D46" s="15"/>
      <c r="E46" s="15"/>
      <c r="F46" s="15"/>
      <c r="G46" s="15">
        <f>G22/I22*K22</f>
        <v>8232.4337492806972</v>
      </c>
      <c r="H46" s="15">
        <f>H22/I22*K22</f>
        <v>55706.566250719305</v>
      </c>
      <c r="I46" s="9">
        <f t="shared" si="6"/>
        <v>63939</v>
      </c>
      <c r="K46" s="11">
        <v>63939</v>
      </c>
      <c r="M46" s="58" t="s">
        <v>22</v>
      </c>
      <c r="N46" s="58"/>
      <c r="O46" s="58"/>
      <c r="P46" s="58"/>
      <c r="Q46" s="58"/>
      <c r="R46" s="58"/>
      <c r="S46" s="58"/>
      <c r="T46" s="58"/>
      <c r="U46" s="58"/>
      <c r="V46" s="58"/>
    </row>
    <row r="47" spans="1:22" x14ac:dyDescent="0.25">
      <c r="A47" s="17" t="s">
        <v>11</v>
      </c>
      <c r="B47" s="18">
        <f>SUM(B40:B46)</f>
        <v>25476.102270096759</v>
      </c>
      <c r="C47" s="18">
        <f t="shared" ref="C47:H47" si="7">SUM(C40:C46)</f>
        <v>29575.249554254508</v>
      </c>
      <c r="D47" s="18">
        <f t="shared" si="7"/>
        <v>4808.7906476569415</v>
      </c>
      <c r="E47" s="18">
        <f t="shared" si="7"/>
        <v>7755.266295532474</v>
      </c>
      <c r="F47" s="18">
        <f t="shared" si="7"/>
        <v>8247.2198690369514</v>
      </c>
      <c r="G47" s="18">
        <f t="shared" si="7"/>
        <v>50515.553165726618</v>
      </c>
      <c r="H47" s="18">
        <f t="shared" si="7"/>
        <v>55706.566250719305</v>
      </c>
      <c r="I47" s="9">
        <f t="shared" si="6"/>
        <v>182084.74805302356</v>
      </c>
      <c r="J47" s="19"/>
      <c r="K47" s="19">
        <f>SUM(K40:K46)</f>
        <v>182086</v>
      </c>
      <c r="M47" s="58"/>
      <c r="N47" s="58"/>
      <c r="O47" s="58"/>
      <c r="P47" s="58"/>
      <c r="Q47" s="58"/>
      <c r="R47" s="58"/>
      <c r="S47" s="58"/>
      <c r="T47" s="58"/>
      <c r="U47" s="58"/>
      <c r="V47" s="58"/>
    </row>
  </sheetData>
  <mergeCells count="2">
    <mergeCell ref="M2:V3"/>
    <mergeCell ref="M46:V4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zoomScaleNormal="100" workbookViewId="0">
      <selection activeCell="B2" sqref="B2"/>
    </sheetView>
  </sheetViews>
  <sheetFormatPr defaultRowHeight="15" x14ac:dyDescent="0.25"/>
  <cols>
    <col min="1" max="1" width="47.85546875" customWidth="1"/>
    <col min="2" max="2" width="19.5703125" customWidth="1"/>
    <col min="3" max="3" width="21.28515625" customWidth="1"/>
    <col min="4" max="4" width="20.42578125" customWidth="1"/>
    <col min="5" max="5" width="22.85546875" customWidth="1"/>
  </cols>
  <sheetData>
    <row r="2" spans="1:5" ht="44.25" customHeight="1" x14ac:dyDescent="0.25">
      <c r="A2" s="31" t="s">
        <v>23</v>
      </c>
      <c r="B2" s="32"/>
      <c r="C2" s="32"/>
      <c r="D2" s="32"/>
      <c r="E2" s="32"/>
    </row>
    <row r="3" spans="1:5" ht="18.75" customHeight="1" x14ac:dyDescent="0.25">
      <c r="A3" s="59" t="s">
        <v>24</v>
      </c>
      <c r="B3" s="59" t="s">
        <v>25</v>
      </c>
      <c r="C3" s="59" t="s">
        <v>26</v>
      </c>
      <c r="D3" s="60" t="s">
        <v>27</v>
      </c>
      <c r="E3" s="60"/>
    </row>
    <row r="4" spans="1:5" ht="19.5" customHeight="1" x14ac:dyDescent="0.25">
      <c r="A4" s="59"/>
      <c r="B4" s="59"/>
      <c r="C4" s="59"/>
      <c r="D4" s="25" t="s">
        <v>28</v>
      </c>
      <c r="E4" s="25" t="s">
        <v>29</v>
      </c>
    </row>
    <row r="5" spans="1:5" hidden="1" x14ac:dyDescent="0.25">
      <c r="A5" s="26" t="s">
        <v>30</v>
      </c>
      <c r="B5" s="27">
        <v>22246</v>
      </c>
      <c r="C5" s="27">
        <v>22246</v>
      </c>
      <c r="D5" s="27">
        <f>C5*25</f>
        <v>556150</v>
      </c>
      <c r="E5" s="27">
        <f>D5*12</f>
        <v>6673800</v>
      </c>
    </row>
    <row r="6" spans="1:5" ht="30" x14ac:dyDescent="0.25">
      <c r="A6" s="26" t="s">
        <v>31</v>
      </c>
      <c r="B6" s="28">
        <v>11774</v>
      </c>
      <c r="C6" s="27">
        <v>11774</v>
      </c>
      <c r="D6" s="27">
        <f>C6*25</f>
        <v>294350</v>
      </c>
      <c r="E6" s="27">
        <f t="shared" ref="E6:E12" si="0">D6*12</f>
        <v>3532200</v>
      </c>
    </row>
    <row r="7" spans="1:5" ht="45" x14ac:dyDescent="0.25">
      <c r="A7" s="26" t="s">
        <v>32</v>
      </c>
      <c r="B7" s="29">
        <v>7</v>
      </c>
      <c r="C7" s="29">
        <v>16</v>
      </c>
      <c r="D7" s="27">
        <f t="shared" ref="D7:D12" si="1">C7*25</f>
        <v>400</v>
      </c>
      <c r="E7" s="27">
        <f t="shared" si="0"/>
        <v>4800</v>
      </c>
    </row>
    <row r="8" spans="1:5" ht="30" x14ac:dyDescent="0.25">
      <c r="A8" s="26" t="s">
        <v>33</v>
      </c>
      <c r="B8" s="29">
        <v>610</v>
      </c>
      <c r="C8" s="27">
        <v>610</v>
      </c>
      <c r="D8" s="27">
        <f t="shared" si="1"/>
        <v>15250</v>
      </c>
      <c r="E8" s="27">
        <f t="shared" si="0"/>
        <v>183000</v>
      </c>
    </row>
    <row r="9" spans="1:5" ht="36" customHeight="1" x14ac:dyDescent="0.25">
      <c r="A9" s="26" t="s">
        <v>34</v>
      </c>
      <c r="B9" s="27">
        <v>3748</v>
      </c>
      <c r="C9" s="27">
        <v>4294</v>
      </c>
      <c r="D9" s="27">
        <f t="shared" si="1"/>
        <v>107350</v>
      </c>
      <c r="E9" s="27">
        <f t="shared" si="0"/>
        <v>1288200</v>
      </c>
    </row>
    <row r="10" spans="1:5" ht="37.5" customHeight="1" x14ac:dyDescent="0.25">
      <c r="A10" s="30" t="s">
        <v>35</v>
      </c>
      <c r="B10" s="27">
        <v>3</v>
      </c>
      <c r="C10" s="27">
        <v>6</v>
      </c>
      <c r="D10" s="27">
        <f>C10*25</f>
        <v>150</v>
      </c>
      <c r="E10" s="27">
        <f t="shared" si="0"/>
        <v>1800</v>
      </c>
    </row>
    <row r="11" spans="1:5" ht="75" x14ac:dyDescent="0.25">
      <c r="A11" s="26" t="s">
        <v>36</v>
      </c>
      <c r="B11" s="27">
        <v>300</v>
      </c>
      <c r="C11" s="27">
        <v>1044</v>
      </c>
      <c r="D11" s="27">
        <f t="shared" si="1"/>
        <v>26100</v>
      </c>
      <c r="E11" s="27">
        <f t="shared" si="0"/>
        <v>313200</v>
      </c>
    </row>
    <row r="12" spans="1:5" ht="123.75" customHeight="1" x14ac:dyDescent="0.25">
      <c r="A12" s="26" t="s">
        <v>37</v>
      </c>
      <c r="B12" s="27">
        <v>1256</v>
      </c>
      <c r="C12" s="27">
        <v>4489</v>
      </c>
      <c r="D12" s="27">
        <f t="shared" si="1"/>
        <v>112225</v>
      </c>
      <c r="E12" s="27">
        <f t="shared" si="0"/>
        <v>1346700</v>
      </c>
    </row>
    <row r="13" spans="1:5" x14ac:dyDescent="0.25">
      <c r="B13" s="10">
        <f>SUM(B6:B12)</f>
        <v>17698</v>
      </c>
      <c r="C13" s="10">
        <f>SUM(C6:C12)</f>
        <v>22233</v>
      </c>
      <c r="E13" s="63">
        <f>SUM(E6:E12)</f>
        <v>6669900</v>
      </c>
    </row>
  </sheetData>
  <mergeCells count="4">
    <mergeCell ref="A3:A4"/>
    <mergeCell ref="B3:B4"/>
    <mergeCell ref="C3:C4"/>
    <mergeCell ref="D3:E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4" workbookViewId="0">
      <selection activeCell="H11" sqref="H11"/>
    </sheetView>
  </sheetViews>
  <sheetFormatPr defaultRowHeight="15" x14ac:dyDescent="0.25"/>
  <cols>
    <col min="1" max="1" width="60.140625" customWidth="1"/>
    <col min="2" max="5" width="20.28515625" customWidth="1"/>
    <col min="6" max="6" width="15.5703125" customWidth="1"/>
  </cols>
  <sheetData>
    <row r="1" spans="1:5" x14ac:dyDescent="0.25">
      <c r="A1" s="19" t="s">
        <v>38</v>
      </c>
    </row>
    <row r="3" spans="1:5" ht="23.25" customHeight="1" x14ac:dyDescent="0.25">
      <c r="A3" s="61" t="s">
        <v>39</v>
      </c>
      <c r="B3" s="62" t="s">
        <v>40</v>
      </c>
      <c r="C3" s="62"/>
      <c r="D3" s="62"/>
      <c r="E3" s="62"/>
    </row>
    <row r="4" spans="1:5" ht="30.75" customHeight="1" x14ac:dyDescent="0.25">
      <c r="A4" s="61"/>
      <c r="B4" s="33" t="s">
        <v>41</v>
      </c>
      <c r="C4" s="33" t="s">
        <v>42</v>
      </c>
      <c r="D4" s="33" t="s">
        <v>43</v>
      </c>
      <c r="E4" s="33" t="s">
        <v>44</v>
      </c>
    </row>
    <row r="5" spans="1:5" ht="21.75" customHeight="1" x14ac:dyDescent="0.25">
      <c r="A5" s="34" t="s">
        <v>45</v>
      </c>
      <c r="B5" s="35">
        <v>337</v>
      </c>
      <c r="C5" s="35">
        <v>667</v>
      </c>
      <c r="D5" s="35">
        <v>1363</v>
      </c>
      <c r="E5" s="35">
        <f>SUM(B5:D5)</f>
        <v>2367</v>
      </c>
    </row>
    <row r="6" spans="1:5" ht="21.75" customHeight="1" x14ac:dyDescent="0.25">
      <c r="A6" s="36" t="s">
        <v>46</v>
      </c>
      <c r="B6" s="35">
        <v>48</v>
      </c>
      <c r="C6" s="35">
        <v>75</v>
      </c>
      <c r="D6" s="35">
        <v>141</v>
      </c>
      <c r="E6" s="35">
        <f t="shared" ref="E6:E19" si="0">SUM(B6:D6)</f>
        <v>264</v>
      </c>
    </row>
    <row r="7" spans="1:5" ht="21.75" customHeight="1" x14ac:dyDescent="0.25">
      <c r="A7" s="34" t="s">
        <v>47</v>
      </c>
      <c r="B7" s="35">
        <v>269</v>
      </c>
      <c r="C7" s="35">
        <v>463</v>
      </c>
      <c r="D7" s="35">
        <v>996</v>
      </c>
      <c r="E7" s="35">
        <f t="shared" si="0"/>
        <v>1728</v>
      </c>
    </row>
    <row r="8" spans="1:5" ht="21.75" customHeight="1" x14ac:dyDescent="0.25">
      <c r="A8" s="36" t="s">
        <v>48</v>
      </c>
      <c r="B8" s="35">
        <v>78</v>
      </c>
      <c r="C8" s="35">
        <v>129</v>
      </c>
      <c r="D8" s="35">
        <v>241</v>
      </c>
      <c r="E8" s="35">
        <f t="shared" si="0"/>
        <v>448</v>
      </c>
    </row>
    <row r="9" spans="1:5" ht="21.75" customHeight="1" x14ac:dyDescent="0.25">
      <c r="A9" s="34" t="s">
        <v>49</v>
      </c>
      <c r="B9" s="35">
        <v>59</v>
      </c>
      <c r="C9" s="35">
        <v>179</v>
      </c>
      <c r="D9" s="35">
        <v>458</v>
      </c>
      <c r="E9" s="35">
        <f>SUM(B9:D9)</f>
        <v>696</v>
      </c>
    </row>
    <row r="10" spans="1:5" ht="21.75" customHeight="1" x14ac:dyDescent="0.25">
      <c r="A10" s="36" t="s">
        <v>50</v>
      </c>
      <c r="B10" s="35">
        <v>6</v>
      </c>
      <c r="C10" s="35">
        <v>12</v>
      </c>
      <c r="D10" s="35">
        <v>54</v>
      </c>
      <c r="E10" s="35">
        <f>SUM(B10:D10)</f>
        <v>72</v>
      </c>
    </row>
    <row r="11" spans="1:5" ht="21.75" customHeight="1" x14ac:dyDescent="0.25">
      <c r="A11" s="34" t="s">
        <v>51</v>
      </c>
      <c r="B11" s="35">
        <v>23</v>
      </c>
      <c r="C11" s="35">
        <v>48</v>
      </c>
      <c r="D11" s="35">
        <v>149</v>
      </c>
      <c r="E11" s="35">
        <f>SUM(B11:D11)</f>
        <v>220</v>
      </c>
    </row>
    <row r="12" spans="1:5" ht="21.75" customHeight="1" x14ac:dyDescent="0.25">
      <c r="A12" s="36" t="s">
        <v>52</v>
      </c>
      <c r="B12" s="35">
        <v>1</v>
      </c>
      <c r="C12" s="35">
        <v>7</v>
      </c>
      <c r="D12" s="35">
        <v>20</v>
      </c>
      <c r="E12" s="35">
        <f>SUM(B12:D12)</f>
        <v>28</v>
      </c>
    </row>
    <row r="13" spans="1:5" ht="21.75" customHeight="1" x14ac:dyDescent="0.25">
      <c r="A13" s="34" t="s">
        <v>53</v>
      </c>
      <c r="B13" s="35">
        <v>2</v>
      </c>
      <c r="C13" s="35">
        <v>14</v>
      </c>
      <c r="D13" s="35">
        <v>30</v>
      </c>
      <c r="E13" s="35">
        <f t="shared" si="0"/>
        <v>46</v>
      </c>
    </row>
    <row r="14" spans="1:5" ht="21.75" customHeight="1" x14ac:dyDescent="0.25">
      <c r="A14" s="36" t="s">
        <v>54</v>
      </c>
      <c r="B14" s="35">
        <v>1</v>
      </c>
      <c r="C14" s="35">
        <v>1</v>
      </c>
      <c r="D14" s="35">
        <v>0</v>
      </c>
      <c r="E14" s="35">
        <f t="shared" si="0"/>
        <v>2</v>
      </c>
    </row>
    <row r="15" spans="1:5" ht="21.75" customHeight="1" x14ac:dyDescent="0.25">
      <c r="A15" s="34" t="s">
        <v>55</v>
      </c>
      <c r="B15" s="35">
        <v>4</v>
      </c>
      <c r="C15" s="35">
        <v>19</v>
      </c>
      <c r="D15" s="35">
        <v>61</v>
      </c>
      <c r="E15" s="35">
        <f t="shared" si="0"/>
        <v>84</v>
      </c>
    </row>
    <row r="16" spans="1:5" ht="21.75" customHeight="1" x14ac:dyDescent="0.25">
      <c r="A16" s="34" t="s">
        <v>56</v>
      </c>
      <c r="B16" s="35">
        <v>1</v>
      </c>
      <c r="C16" s="35">
        <v>0</v>
      </c>
      <c r="D16" s="35">
        <v>3</v>
      </c>
      <c r="E16" s="35">
        <f t="shared" si="0"/>
        <v>4</v>
      </c>
    </row>
    <row r="17" spans="1:6" ht="21.75" customHeight="1" x14ac:dyDescent="0.25">
      <c r="A17" s="37" t="s">
        <v>57</v>
      </c>
      <c r="B17" s="38">
        <v>556</v>
      </c>
      <c r="C17" s="38">
        <v>1155</v>
      </c>
      <c r="D17" s="38">
        <v>2502</v>
      </c>
      <c r="E17" s="38">
        <f t="shared" si="0"/>
        <v>4213</v>
      </c>
    </row>
    <row r="18" spans="1:6" ht="21.75" customHeight="1" x14ac:dyDescent="0.25">
      <c r="A18" s="37" t="s">
        <v>90</v>
      </c>
      <c r="B18" s="38">
        <v>170000</v>
      </c>
      <c r="C18" s="38">
        <v>210000</v>
      </c>
      <c r="D18" s="38">
        <f>2000*10</f>
        <v>20000</v>
      </c>
      <c r="E18" s="38">
        <f>SUM(B18:D18)</f>
        <v>400000</v>
      </c>
      <c r="F18">
        <f>E18*12</f>
        <v>4800000</v>
      </c>
    </row>
    <row r="19" spans="1:6" ht="21.75" customHeight="1" x14ac:dyDescent="0.25">
      <c r="A19" s="39" t="s">
        <v>58</v>
      </c>
      <c r="B19" s="38">
        <v>107</v>
      </c>
      <c r="C19" s="38">
        <v>185</v>
      </c>
      <c r="D19" s="38">
        <v>390</v>
      </c>
      <c r="E19" s="38">
        <f t="shared" si="0"/>
        <v>682</v>
      </c>
    </row>
    <row r="20" spans="1:6" ht="21.75" customHeight="1" x14ac:dyDescent="0.25">
      <c r="A20" s="39" t="s">
        <v>90</v>
      </c>
      <c r="B20" s="38">
        <v>30000</v>
      </c>
      <c r="C20" s="38">
        <v>27000</v>
      </c>
      <c r="D20" s="38">
        <f>300*10</f>
        <v>3000</v>
      </c>
      <c r="E20" s="38">
        <f>SUM(B20:D20)</f>
        <v>60000</v>
      </c>
      <c r="F20" s="10"/>
    </row>
  </sheetData>
  <mergeCells count="2">
    <mergeCell ref="A3:A4"/>
    <mergeCell ref="B3:E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"/>
  <sheetViews>
    <sheetView workbookViewId="0">
      <selection activeCell="A4" sqref="A4"/>
    </sheetView>
  </sheetViews>
  <sheetFormatPr defaultRowHeight="15" x14ac:dyDescent="0.25"/>
  <cols>
    <col min="3" max="3" width="15" customWidth="1"/>
    <col min="4" max="4" width="19.140625" customWidth="1"/>
    <col min="5" max="5" width="19" customWidth="1"/>
    <col min="6" max="6" width="22.85546875" customWidth="1"/>
  </cols>
  <sheetData>
    <row r="2" spans="2:6" x14ac:dyDescent="0.25">
      <c r="D2" t="s">
        <v>100</v>
      </c>
    </row>
    <row r="3" spans="2:6" x14ac:dyDescent="0.25">
      <c r="C3" t="s">
        <v>96</v>
      </c>
      <c r="D3" t="s">
        <v>97</v>
      </c>
      <c r="E3" t="s">
        <v>98</v>
      </c>
      <c r="F3" t="s">
        <v>99</v>
      </c>
    </row>
    <row r="4" spans="2:6" x14ac:dyDescent="0.25">
      <c r="C4">
        <v>7800000</v>
      </c>
      <c r="D4">
        <v>480000</v>
      </c>
      <c r="E4">
        <v>6700000</v>
      </c>
      <c r="F4">
        <v>480000</v>
      </c>
    </row>
    <row r="7" spans="2:6" x14ac:dyDescent="0.25">
      <c r="B7" t="s">
        <v>101</v>
      </c>
      <c r="C7">
        <f>C4+D4+E4-F4</f>
        <v>14500000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modelireba 20180110</vt:lpstr>
      <vt:lpstr>კომუნალურის მოდელირება</vt:lpstr>
      <vt:lpstr>კომისია ჩასმა</vt:lpstr>
      <vt:lpstr>კომისია ამოგდება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2018-01-16T08:55:03Z</dcterms:modified>
</cp:coreProperties>
</file>